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920" windowHeight="4155" tabRatio="879" firstSheet="3" activeTab="3"/>
  </bookViews>
  <sheets>
    <sheet name="т1" sheetId="91" state="hidden" r:id="rId1"/>
    <sheet name="т2" sheetId="96" state="hidden" r:id="rId2"/>
    <sheet name="т3" sheetId="97" state="hidden" r:id="rId3"/>
    <sheet name="т4" sheetId="98" r:id="rId4"/>
    <sheet name="т5" sheetId="101" state="hidden" r:id="rId5"/>
    <sheet name="т6" sheetId="100" state="hidden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т4!$10:$10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т3!$A$1:$Q$18</definedName>
    <definedName name="_xlnm.Print_Area" localSheetId="3">т4!$A$6:$T$14</definedName>
    <definedName name="_xlnm.Print_Area" localSheetId="4">т5!$A$1:$P$18</definedName>
    <definedName name="_xlnm.Print_Area" localSheetId="5">т6!$A$1:$G$22</definedName>
  </definedNames>
  <calcPr calcId="144525" calcMode="manual"/>
</workbook>
</file>

<file path=xl/calcChain.xml><?xml version="1.0" encoding="utf-8"?>
<calcChain xmlns="http://schemas.openxmlformats.org/spreadsheetml/2006/main">
  <c r="K157" i="98" l="1"/>
  <c r="K158" i="98"/>
  <c r="K159" i="98"/>
  <c r="K133" i="98"/>
  <c r="K134" i="98" s="1"/>
  <c r="K137" i="98"/>
  <c r="K138" i="98" s="1"/>
  <c r="K141" i="98"/>
  <c r="K142" i="98" s="1"/>
  <c r="K145" i="98"/>
  <c r="K146" i="98" s="1"/>
  <c r="K147" i="98" s="1"/>
  <c r="M147" i="98" s="1"/>
  <c r="K149" i="98"/>
  <c r="K150" i="98" s="1"/>
  <c r="K151" i="98" s="1"/>
  <c r="M151" i="98" s="1"/>
  <c r="K153" i="98"/>
  <c r="K154" i="98" s="1"/>
  <c r="K143" i="98" l="1"/>
  <c r="M143" i="98" s="1"/>
  <c r="K139" i="98"/>
  <c r="M139" i="98" s="1"/>
  <c r="K135" i="98"/>
  <c r="M135" i="98" s="1"/>
  <c r="K155" i="98"/>
  <c r="M155" i="98" s="1"/>
  <c r="K160" i="98"/>
  <c r="K129" i="98"/>
  <c r="K128" i="98"/>
  <c r="K127" i="98"/>
  <c r="K123" i="98"/>
  <c r="K122" i="98"/>
  <c r="K121" i="98"/>
  <c r="K117" i="98"/>
  <c r="K116" i="98"/>
  <c r="K115" i="98"/>
  <c r="K111" i="98"/>
  <c r="K110" i="98"/>
  <c r="K109" i="98"/>
  <c r="K105" i="98"/>
  <c r="K161" i="98" l="1"/>
  <c r="M161" i="98" s="1"/>
  <c r="K118" i="98"/>
  <c r="K119" i="98" s="1"/>
  <c r="M119" i="98" s="1"/>
  <c r="K124" i="98"/>
  <c r="K125" i="98" s="1"/>
  <c r="M125" i="98" s="1"/>
  <c r="K130" i="98"/>
  <c r="K131" i="98" s="1"/>
  <c r="M131" i="98" s="1"/>
  <c r="K112" i="98"/>
  <c r="K113" i="98" s="1"/>
  <c r="M113" i="98" s="1"/>
  <c r="K98" i="98"/>
  <c r="K97" i="98"/>
  <c r="K93" i="98"/>
  <c r="K92" i="98"/>
  <c r="K88" i="98"/>
  <c r="K87" i="98"/>
  <c r="K83" i="98"/>
  <c r="K82" i="98"/>
  <c r="K72" i="98"/>
  <c r="K65" i="98"/>
  <c r="K66" i="98" s="1"/>
  <c r="K67" i="98" s="1"/>
  <c r="M67" i="98" s="1"/>
  <c r="K61" i="98"/>
  <c r="K62" i="98" s="1"/>
  <c r="K63" i="98" s="1"/>
  <c r="M63" i="98" s="1"/>
  <c r="K57" i="98"/>
  <c r="K58" i="98" s="1"/>
  <c r="K59" i="98" s="1"/>
  <c r="M59" i="98" s="1"/>
  <c r="K53" i="98"/>
  <c r="K54" i="98" s="1"/>
  <c r="K55" i="98" s="1"/>
  <c r="M55" i="98" s="1"/>
  <c r="K49" i="98"/>
  <c r="K50" i="98" s="1"/>
  <c r="K51" i="98" s="1"/>
  <c r="M51" i="98" s="1"/>
  <c r="K45" i="98"/>
  <c r="K46" i="98" s="1"/>
  <c r="K47" i="98" s="1"/>
  <c r="M47" i="98" s="1"/>
  <c r="K41" i="98"/>
  <c r="K42" i="98" s="1"/>
  <c r="K43" i="98" s="1"/>
  <c r="M43" i="98" s="1"/>
  <c r="K29" i="98"/>
  <c r="K30" i="98" s="1"/>
  <c r="K31" i="98" s="1"/>
  <c r="M31" i="98" s="1"/>
  <c r="K25" i="98"/>
  <c r="K26" i="98" s="1"/>
  <c r="K27" i="98" s="1"/>
  <c r="M27" i="98" s="1"/>
  <c r="K99" i="98" l="1"/>
  <c r="K100" i="98" s="1"/>
  <c r="M100" i="98" s="1"/>
  <c r="K89" i="98"/>
  <c r="K90" i="98" s="1"/>
  <c r="M90" i="98" s="1"/>
  <c r="K84" i="98"/>
  <c r="K85" i="98" s="1"/>
  <c r="M85" i="98" s="1"/>
  <c r="K94" i="98"/>
  <c r="K95" i="98" s="1"/>
  <c r="M95" i="98" s="1"/>
  <c r="K104" i="98" l="1"/>
  <c r="K103" i="98"/>
  <c r="K102" i="98"/>
  <c r="K78" i="98"/>
  <c r="K77" i="98"/>
  <c r="K76" i="98"/>
  <c r="K106" i="98" l="1"/>
  <c r="K107" i="98" s="1"/>
  <c r="M107" i="98" s="1"/>
  <c r="K79" i="98"/>
  <c r="K80" i="98" s="1"/>
  <c r="M80" i="98" s="1"/>
  <c r="K71" i="98"/>
  <c r="K70" i="98"/>
  <c r="K69" i="98"/>
  <c r="K73" i="98" l="1"/>
  <c r="K74" i="98" s="1"/>
  <c r="M74" i="98" s="1"/>
  <c r="K37" i="98" l="1"/>
  <c r="K38" i="98" s="1"/>
  <c r="K39" i="98" s="1"/>
  <c r="M39" i="98" s="1"/>
  <c r="K33" i="98"/>
  <c r="K34" i="98" s="1"/>
  <c r="K35" i="98" s="1"/>
  <c r="M35" i="98" s="1"/>
  <c r="K21" i="98"/>
  <c r="K22" i="98" s="1"/>
  <c r="K23" i="98" s="1"/>
  <c r="M23" i="98" s="1"/>
  <c r="K17" i="98"/>
  <c r="K18" i="98" s="1"/>
  <c r="K19" i="98" s="1"/>
  <c r="M19" i="98" s="1"/>
  <c r="K13" i="98" l="1"/>
  <c r="K14" i="98" l="1"/>
  <c r="K15" i="98" s="1"/>
  <c r="M15" i="98" l="1"/>
  <c r="S14" i="100"/>
  <c r="R14" i="100"/>
  <c r="Q14" i="100"/>
  <c r="P14" i="100"/>
  <c r="O14" i="100"/>
  <c r="S11" i="100" l="1"/>
  <c r="R11" i="100"/>
  <c r="Q11" i="100"/>
  <c r="P16" i="101" l="1"/>
  <c r="I16" i="101" l="1"/>
  <c r="P14" i="101" l="1"/>
  <c r="I14" i="101"/>
  <c r="P12" i="101"/>
  <c r="I12" i="101"/>
  <c r="P9" i="101" l="1"/>
  <c r="P17" i="101" s="1"/>
  <c r="E5" i="100" s="1"/>
  <c r="I9" i="101"/>
  <c r="I17" i="101" s="1"/>
  <c r="C5" i="100" s="1"/>
  <c r="C6" i="100" s="1"/>
  <c r="J18" i="97" l="1"/>
  <c r="E6" i="100"/>
  <c r="E7" i="100"/>
  <c r="E10" i="100" s="1"/>
  <c r="C7" i="100"/>
  <c r="C10" i="100" s="1"/>
  <c r="C14" i="100" l="1"/>
  <c r="C11" i="100" s="1"/>
  <c r="C8" i="100"/>
  <c r="E15" i="100"/>
  <c r="E11" i="100" s="1"/>
  <c r="E8" i="100" s="1"/>
</calcChain>
</file>

<file path=xl/sharedStrings.xml><?xml version="1.0" encoding="utf-8"?>
<sst xmlns="http://schemas.openxmlformats.org/spreadsheetml/2006/main" count="1932" uniqueCount="241">
  <si>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</si>
  <si>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</si>
  <si>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</si>
  <si>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</si>
  <si>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</si>
  <si>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</si>
  <si>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</si>
  <si>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</si>
  <si>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</si>
  <si>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</si>
  <si>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</si>
  <si>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</si>
  <si>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</si>
  <si>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</si>
  <si>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</si>
  <si>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</si>
  <si>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</si>
  <si>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</si>
  <si>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</si>
  <si>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</si>
  <si>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</si>
  <si>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</si>
  <si>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</si>
  <si>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</si>
  <si>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</si>
  <si>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</si>
  <si>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</si>
  <si>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</si>
  <si>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</si>
  <si>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</si>
  <si>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</si>
  <si>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</si>
  <si>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</si>
  <si>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</si>
  <si>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</si>
  <si>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</si>
  <si>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</si>
  <si>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</si>
  <si>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</si>
  <si>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</si>
  <si>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</si>
  <si>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</si>
  <si>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</si>
  <si>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</si>
  <si>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</si>
  <si>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</si>
  <si>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</si>
  <si>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</si>
  <si>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</si>
  <si>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</si>
  <si>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</si>
  <si>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</si>
  <si>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</si>
  <si>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</si>
  <si>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</si>
  <si>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</si>
  <si>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</si>
  <si>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</si>
  <si>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</si>
  <si>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</si>
  <si>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</si>
  <si>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</si>
  <si>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</si>
  <si>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</si>
  <si>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</si>
  <si>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</si>
  <si>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</si>
  <si>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</si>
  <si>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</si>
  <si>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</si>
  <si>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</si>
  <si>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</si>
  <si>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</si>
  <si>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</si>
  <si>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</si>
  <si>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</si>
  <si>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</si>
  <si>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</si>
  <si>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</si>
  <si>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</si>
  <si>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</si>
  <si>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</si>
  <si>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</si>
  <si>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</si>
  <si>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</si>
  <si>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</si>
  <si>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</si>
  <si>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</si>
  <si>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</si>
  <si>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</si>
  <si>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</si>
  <si>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</si>
  <si>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</si>
  <si>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</si>
  <si>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</si>
  <si>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</si>
  <si>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</si>
  <si>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</si>
  <si>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</si>
  <si>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</si>
  <si>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</si>
  <si>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</si>
  <si>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</si>
  <si>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</si>
  <si>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</si>
  <si>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</si>
  <si>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</si>
  <si>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</si>
  <si>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</si>
  <si>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</si>
  <si>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</si>
  <si>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</si>
  <si>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</si>
  <si>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</si>
  <si>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</si>
  <si>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</si>
  <si>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</si>
  <si>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</si>
  <si>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</si>
  <si>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</si>
  <si>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</si>
  <si>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</si>
  <si>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</si>
  <si>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</si>
  <si>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</si>
  <si>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</si>
  <si>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</si>
  <si>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</si>
  <si>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</si>
  <si>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7.5</t>
  </si>
  <si>
    <r>
      <t>Инвестиционная программа_</t>
    </r>
    <r>
      <rPr>
        <u/>
        <sz val="12"/>
        <rFont val="Times New Roman"/>
        <family val="1"/>
        <charset val="204"/>
      </rPr>
      <t>филиала "Уральский" АО "Оборонэнерго"</t>
    </r>
  </si>
  <si>
    <t xml:space="preserve">Утвержденные плановые значения показателей приведены в соответствии с </t>
  </si>
  <si>
    <t>НДС 20%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</si>
  <si>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</si>
  <si>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</si>
  <si>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</si>
  <si>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r>
      <t>Год раскрытия информации: _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_ год</t>
    </r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</si>
  <si>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</si>
  <si>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</si>
  <si>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</si>
  <si>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</si>
  <si>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</si>
  <si>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</si>
  <si>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</si>
  <si>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Свердловская область</t>
    </r>
    <r>
      <rPr>
        <sz val="12"/>
        <rFont val="Times New Roman"/>
        <family val="1"/>
        <charset val="204"/>
      </rPr>
      <t>___</t>
    </r>
  </si>
  <si>
    <t>П6-07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</si>
  <si>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</si>
  <si>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</si>
  <si>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</si>
  <si>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</si>
  <si>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</si>
  <si>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</si>
  <si>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</si>
  <si>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</si>
  <si>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</si>
  <si>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Индексы годовые, деленные на 100 для применения в расчетах</t>
  </si>
  <si>
    <t>Дефлятор инвестиций в основной капитал*</t>
  </si>
  <si>
    <t xml:space="preserve">Показатель инфляции базовый* </t>
  </si>
  <si>
    <t>Показатель инфляции прогнозный</t>
  </si>
  <si>
    <t>* дефляторы применены в соответствии с прогнозом социально-экономического развития Российской Федерации на 2024 год и на плановый период 2025 и 2026 годов от 22 сентября 2023 г.</t>
  </si>
  <si>
    <t>2028 г.</t>
  </si>
  <si>
    <t>2.3</t>
  </si>
  <si>
    <r>
      <t>Тип инвестиционного проекта:___</t>
    </r>
    <r>
      <rPr>
        <u/>
        <sz val="12"/>
        <rFont val="Times New Roman"/>
        <family val="1"/>
        <charset val="204"/>
      </rPr>
      <t>реконструкция</t>
    </r>
  </si>
  <si>
    <r>
      <t xml:space="preserve">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КЛ-10 кВ от ПС "Еланская" до оп. 1 (замена кабеля АСБ 3х185, 0,800 км), Свердловская обл. (ПИР и СМР)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</si>
  <si>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О/УРЛ/66/01/0011</t>
    </r>
  </si>
  <si>
    <t>КЛ-10 кВ от ПС "Еланская" до оп. 1</t>
  </si>
  <si>
    <t>К1-07-1..8</t>
  </si>
  <si>
    <t xml:space="preserve">Итого объем финансовых потребностей, тыс рублей (без НДС) по состоянию на 24.02.2024г. </t>
  </si>
  <si>
    <t>АСБ-3х185</t>
  </si>
  <si>
    <t>Н1-01-1..4</t>
  </si>
  <si>
    <t>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объектов электросетевого хозяйства, утвержденных Приказом Минэнерго России от 26.02.2024 № 131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</si>
  <si>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сметный расчет</t>
    </r>
  </si>
  <si>
    <t>№ таблицы УНЦ (Приказ Минэнерго РФ от 26.02.2024 № 131)</t>
  </si>
  <si>
    <t>в ценах, согласно УНЦ, тыс рублей (без НДС)</t>
  </si>
  <si>
    <t xml:space="preserve">укрупненный норматив цены,  тыс рублей (без НДС) </t>
  </si>
  <si>
    <t>коэффициент перехода (пересчета) от базового УНЦ к УНЦ субъектов РФ</t>
  </si>
  <si>
    <t>10</t>
  </si>
  <si>
    <t>в ценах, сложившихся ко времени составления сметной документации (План основения капитальных вложений), тыс. рублей (без НДС)</t>
  </si>
  <si>
    <t>Таблица Л3. УНЦ опор ВЛ 0,4 - 750 кВ</t>
  </si>
  <si>
    <t>одноцепная, все типы опор за исключением многогранных</t>
  </si>
  <si>
    <t>Итого с учетом индекса-дефлятора "Инвестиции в основной капитал", тыс рублей (без НДС) 2024 - 1,053</t>
  </si>
  <si>
    <t>коэффицент из пояснений к таблицам УНЦ</t>
  </si>
  <si>
    <t>13</t>
  </si>
  <si>
    <t>сравнение сметной стоимости с УНЦ, тыс рублей (без НДС)
гр.11-гр.12</t>
  </si>
  <si>
    <t xml:space="preserve"> Л3-01-1; Ц2-118-9</t>
  </si>
  <si>
    <t>Таблица Л7. УНЦ провода СИП ВЛ 0,4 - 35 кВ</t>
  </si>
  <si>
    <t>СИП-4 4*16</t>
  </si>
  <si>
    <t>Л7-32-4; Ц2-118-43</t>
  </si>
  <si>
    <t>СИП-4 4*50</t>
  </si>
  <si>
    <t xml:space="preserve"> Л7-37-4; Ц2-118-43</t>
  </si>
  <si>
    <t>шт</t>
  </si>
  <si>
    <t>Таблица Э1. УНЦ КТП киоскового типа 6 - 20 кВ</t>
  </si>
  <si>
    <t>КТПН киоскового типа, мощность 250 кВа, однотрансформаторная</t>
  </si>
  <si>
    <t xml:space="preserve"> Э1-06-1; Ц1-118-2</t>
  </si>
  <si>
    <t>КТПН киоскового типа, мощность 160 кВа, однотрансформаторная</t>
  </si>
  <si>
    <t xml:space="preserve"> Э1-05-1; Ц1-118-2</t>
  </si>
  <si>
    <t>КТПН киоскового типа, мощность 400 кВа, однотрансформаторная</t>
  </si>
  <si>
    <t xml:space="preserve"> Э1-07-1; Ц1-118-2</t>
  </si>
  <si>
    <t>Таблица М2. УНЦ на демонтаж ВЛ 0,4 - 750 кВ</t>
  </si>
  <si>
    <t>ВЛ</t>
  </si>
  <si>
    <t>М2-01-1; Ц1-118-8</t>
  </si>
  <si>
    <t>Л3-02-1 ; Ц2-118-9</t>
  </si>
  <si>
    <t>Таблица Л7. УНЦ провода ВЛ 0,4 - 35 кВ</t>
  </si>
  <si>
    <t>СИП-3 1*70-35</t>
  </si>
  <si>
    <t>Л7-04-3; Ц2-118-43</t>
  </si>
  <si>
    <t>2026 год</t>
  </si>
  <si>
    <t>Q_1 Реконструкция  ТП №1 10/0,4 кВ , Свердловская область, п.Сарга, ул. Привокзальная, 52</t>
  </si>
  <si>
    <t>Q_2 Реконструкция ТП "Промышленная зона" 10/0,4 кВ , Свердловская область, п.Сарга</t>
  </si>
  <si>
    <t>Q_3 Реконструкция ТП №5 10/0,4 кВ , Свердловская область, , п.Сарга, ул. Нагорная, 9</t>
  </si>
  <si>
    <t>Q_4 Реконструкция ТП №6 10/0,4 кВ , Свердловская область,  п.Сарга, ул. 8 Марта, 21</t>
  </si>
  <si>
    <t>Q_5 Реконструкция  ТП №10 "Налоговая"  10/0,4 кВ , Свердловская область, пгт. Шаля, ул. Орджоникидзе, 6</t>
  </si>
  <si>
    <t>Q_6 Реконструкция КТП №3 10/0,4 кВ , Свердловская область, п. Сабик, ул. Солнечная 32</t>
  </si>
  <si>
    <t>Q_7 Реконструкция КТП №1 10/0,4 кВ , Свердловская область, п. Сабик, ул. Первомайская, 42</t>
  </si>
  <si>
    <t>Q_8  Реконструкция КТП №2 10/0,4 кВ , Свердловская область, п. Сабик, ул. Школьная, 15</t>
  </si>
  <si>
    <t>Q_9 Реконструкция  ТП№ 18 "Пушкина"  10/0,4 кВ , Свердловская область, пгт. Шаля, ул. Пушкина, 4</t>
  </si>
  <si>
    <t>Q_10 Реконструкция  ТП №4 10/0,4 кВ , Свердловская область, п. Сабик, ул. Лесная, 3</t>
  </si>
  <si>
    <t>Q_11 Реконструкция ТП-24 "Инфекционное отделение", Свердловская область, пгт. Шаля, ул. Пушкина, 11</t>
  </si>
  <si>
    <t>Q_12 Реконструкция ТП-3 "Фрунзе"  10/0,4 кВ , Свердловская область, , пгт. Шаля, ул. Фрунзе, 99</t>
  </si>
  <si>
    <t>Q_13 Реконструкция ТП-1 "Ленина" 10/0,4 кВ Свердловская область, пгт. Шаля, ул. Ленина , 103</t>
  </si>
  <si>
    <t>Q_14  Реконструкция ТП-13 "Энгельса" 10/0,4 кВ Свердловская область, пгт. Шаля, ул. Энгельса, 14</t>
  </si>
  <si>
    <t>Q_15 Реконструкция ВЛ 0,4 кВ от ТП-6 Свердловская область, п. Илим, ул. Кирова, ул. Октябрьская</t>
  </si>
  <si>
    <t>СИП-2 3х70+1х70</t>
  </si>
  <si>
    <t>Л7-24-2; Ц2-118-43</t>
  </si>
  <si>
    <t>Q_16 Реконструкция ВЛ 0,4 кВ от ТП-9 Свердловская область, п. Илим, ул. Чапаева, ул. Чехова</t>
  </si>
  <si>
    <t>Q_17 Реконструкция ВЛ-10 кВ фидер № 11, пгт. Шаля</t>
  </si>
  <si>
    <t>Q_18 Реконструкция ВЛ-10 кВ фидер № 12, пгт. Шаля</t>
  </si>
  <si>
    <t>Q_19 Реконструкция ВЛ-10 кВ, п. Илим</t>
  </si>
  <si>
    <t>Q_20 Реконструкция ВЛ-10 кВ Сарга-Пастушный</t>
  </si>
  <si>
    <t>Q_21 Реконструкция ВЛ 0,4 кВ  фидер №1 от ТП №2 "Илим"  Свердловская область, Шалинский район, п. Илим</t>
  </si>
  <si>
    <t>Q_22 Реконструкция ВЛ 0,4 кВ  фидер № 1 от ТП № "Школа"  Свердловская область, Шалинский район, п. Сарга</t>
  </si>
  <si>
    <t>Q_23 Реконструкция ВЛ 0,4 кВ  фидер № 2 от ТП №5 "Сарга"  Свердловская область, Шалинский район, п. Сарга</t>
  </si>
  <si>
    <t>Q_24 Реконструкция ВЛ 0,4 кВ  фидер № 1 от ТП №6 "Сарга"  Свердловская область, Шалинский район, п. Сарга</t>
  </si>
  <si>
    <t>Q_25 Реконструкция ВЛ 0,4 кВ  фидер № 2 от ТП №6 "Сарга"  Свердловская область, Шалинский район, п. Сарга</t>
  </si>
  <si>
    <t>Q_26 Реконструкция ТП-1 "Нижний склад" 10/0,4 кВ Свердловская область, Шалинский район, п. Илим, ул. Щорса, 1</t>
  </si>
  <si>
    <t>Q_27 Реконструкция ТП-7 10/0,4 кВ Свердловская область, Шалинский район, п. Илим, ул. Кирова, 31</t>
  </si>
  <si>
    <t>Q_28 Реконструкция ТП-8 10/0,4 кВ Свердловская область, Шалинский район, п. Илим, ул. Щорса</t>
  </si>
  <si>
    <t>Q_29 Реконструкция ТП-6 10/0,4 кВ Свердловская область, Шалинский район, п. Илим, ул. Калинина, 33</t>
  </si>
  <si>
    <t>Q_30 Реконструкция ТП-2 10/0,4 кВ Свердловская область, Шалинский район, п. Илим, ул. Кузнецова, 1</t>
  </si>
  <si>
    <t>Q_31 Реконструкция ТП-5 10/0,4 кВ Свердловская область, Шалинский район, п. Илим, ул. Кирова, 37</t>
  </si>
  <si>
    <t>Q_32 Реконструкция ВЛ 0,4 кВ  фидер "Поселок"  Свердловская область, Шалинский район, п. Вырубки</t>
  </si>
  <si>
    <t>Итого с учетом индекса-дефлятора "Инвестиции в основной капитал" (Сценарные условия от 30.04.2025) , тыс рублей (без НДС) 2024 - 1,081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</si>
</sst>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\ _₽"/>
    <numFmt numFmtId="170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46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199">
    <xf numFmtId="0" fontId="0" fillId="0" borderId="0" xfId="0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4" fillId="0" borderId="10" xfId="52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/>
    </xf>
    <xf numFmtId="4" fontId="3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/>
    </xf>
    <xf numFmtId="3" fontId="24" fillId="0" borderId="15" xfId="52" applyNumberFormat="1" applyFont="1" applyFill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0" fontId="4" fillId="0" borderId="10" xfId="0" applyFont="1" applyFill="1" applyBorder="1"/>
    <xf numFmtId="0" fontId="2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24" fillId="24" borderId="10" xfId="37" applyNumberFormat="1" applyFont="1" applyFill="1" applyBorder="1" applyAlignment="1">
      <alignment horizontal="center" vertical="center" wrapText="1"/>
    </xf>
    <xf numFmtId="168" fontId="24" fillId="24" borderId="10" xfId="37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168" fontId="27" fillId="0" borderId="10" xfId="54" applyNumberFormat="1" applyFont="1" applyFill="1" applyBorder="1" applyAlignment="1">
      <alignment horizontal="center" vertical="center"/>
    </xf>
    <xf numFmtId="168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170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8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vertical="center"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169" fontId="4" fillId="0" borderId="10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center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14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4" fontId="4" fillId="0" borderId="10" xfId="52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3" fontId="4" fillId="0" borderId="17" xfId="52" applyNumberFormat="1" applyFont="1" applyFill="1" applyBorder="1" applyAlignment="1">
      <alignment horizontal="center" vertical="center" wrapText="1"/>
    </xf>
    <xf numFmtId="3" fontId="4" fillId="0" borderId="16" xfId="5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</cellXfs>
  <cellStyles count="5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8"/>
    <cellStyle name="Обычный 6 3" xfId="55"/>
    <cellStyle name="Обычный 7" xfId="53"/>
    <cellStyle name="Обычный_Сб-macro 2020" xfId="5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56"/>
    <cellStyle name="Финансовый 2 2 2 2 2" xfId="50"/>
    <cellStyle name="Финансовый 3" xfId="51"/>
    <cellStyle name="Финансовый 3 2" xfId="57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SheetLayoutView="70" workbookViewId="0">
      <selection sqref="A1:XFD15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42" t="s">
        <v>43</v>
      </c>
    </row>
    <row r="2" spans="1:33" ht="18.75" x14ac:dyDescent="0.3">
      <c r="P2" s="43" t="s">
        <v>41</v>
      </c>
    </row>
    <row r="3" spans="1:33" ht="18.75" x14ac:dyDescent="0.3">
      <c r="P3" s="43" t="s">
        <v>42</v>
      </c>
    </row>
    <row r="4" spans="1:33" ht="45" customHeight="1" x14ac:dyDescent="0.25">
      <c r="A4" s="153" t="s">
        <v>46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49"/>
      <c r="R4" s="49"/>
      <c r="S4" s="49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x14ac:dyDescent="0.3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8.75" x14ac:dyDescent="0.25">
      <c r="A6" s="155" t="s">
        <v>130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56" t="s">
        <v>44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50"/>
      <c r="R7" s="50"/>
      <c r="S7" s="50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ht="18.75" x14ac:dyDescent="0.3">
      <c r="A8" s="157" t="s">
        <v>136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51"/>
      <c r="R8" s="51"/>
      <c r="S8" s="51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s="17" customFormat="1" ht="48" customHeight="1" x14ac:dyDescent="0.25">
      <c r="A9" s="159" t="s">
        <v>163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60" t="s">
        <v>164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3">
      <c r="A11" s="162" t="s">
        <v>131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51"/>
      <c r="R11" s="51"/>
      <c r="S11" s="51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3" s="40" customFormat="1" ht="22.5" customHeight="1" x14ac:dyDescent="0.3">
      <c r="A12" s="158" t="s">
        <v>45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40" customFormat="1" ht="18.75" x14ac:dyDescent="0.3">
      <c r="A13" s="161" t="s">
        <v>144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40" customFormat="1" ht="18.75" x14ac:dyDescent="0.3">
      <c r="A14" s="161" t="s">
        <v>162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40" customFormat="1" ht="18.75" customHeight="1" x14ac:dyDescent="0.3">
      <c r="A15" s="158" t="s">
        <v>51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152" t="s">
        <v>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</row>
    <row r="17" spans="1:17" ht="15" customHeight="1" x14ac:dyDescent="0.25">
      <c r="A17" s="163" t="s">
        <v>0</v>
      </c>
      <c r="B17" s="164" t="s">
        <v>2</v>
      </c>
      <c r="C17" s="165" t="s">
        <v>39</v>
      </c>
      <c r="D17" s="165"/>
      <c r="E17" s="165"/>
      <c r="F17" s="165"/>
      <c r="G17" s="165"/>
      <c r="H17" s="165"/>
      <c r="I17" s="165"/>
      <c r="J17" s="165" t="s">
        <v>40</v>
      </c>
      <c r="K17" s="165"/>
      <c r="L17" s="165"/>
      <c r="M17" s="165"/>
      <c r="N17" s="165"/>
      <c r="O17" s="165"/>
      <c r="P17" s="165"/>
      <c r="Q17" s="41"/>
    </row>
    <row r="18" spans="1:17" ht="41.25" customHeight="1" x14ac:dyDescent="0.25">
      <c r="A18" s="163"/>
      <c r="B18" s="164"/>
      <c r="C18" s="166" t="s">
        <v>121</v>
      </c>
      <c r="D18" s="167"/>
      <c r="E18" s="167"/>
      <c r="F18" s="167"/>
      <c r="G18" s="167"/>
      <c r="H18" s="167"/>
      <c r="I18" s="168"/>
      <c r="J18" s="166" t="s">
        <v>121</v>
      </c>
      <c r="K18" s="167"/>
      <c r="L18" s="167"/>
      <c r="M18" s="167"/>
      <c r="N18" s="167"/>
      <c r="O18" s="167"/>
      <c r="P18" s="168"/>
      <c r="Q18" s="41"/>
    </row>
    <row r="19" spans="1:17" ht="33.75" customHeight="1" x14ac:dyDescent="0.25">
      <c r="A19" s="163"/>
      <c r="B19" s="164"/>
      <c r="C19" s="164" t="s">
        <v>12</v>
      </c>
      <c r="D19" s="164"/>
      <c r="E19" s="164"/>
      <c r="F19" s="164"/>
      <c r="G19" s="164" t="s">
        <v>100</v>
      </c>
      <c r="H19" s="169"/>
      <c r="I19" s="169"/>
      <c r="J19" s="164" t="s">
        <v>12</v>
      </c>
      <c r="K19" s="164"/>
      <c r="L19" s="164"/>
      <c r="M19" s="164"/>
      <c r="N19" s="164" t="s">
        <v>100</v>
      </c>
      <c r="O19" s="169"/>
      <c r="P19" s="169"/>
    </row>
    <row r="20" spans="1:17" s="7" customFormat="1" ht="63" x14ac:dyDescent="0.25">
      <c r="A20" s="163"/>
      <c r="B20" s="164"/>
      <c r="C20" s="76" t="s">
        <v>25</v>
      </c>
      <c r="D20" s="76" t="s">
        <v>8</v>
      </c>
      <c r="E20" s="76" t="s">
        <v>96</v>
      </c>
      <c r="F20" s="76" t="s">
        <v>10</v>
      </c>
      <c r="G20" s="76" t="s">
        <v>13</v>
      </c>
      <c r="H20" s="76" t="s">
        <v>47</v>
      </c>
      <c r="I20" s="11" t="s">
        <v>48</v>
      </c>
      <c r="J20" s="76" t="s">
        <v>25</v>
      </c>
      <c r="K20" s="76" t="s">
        <v>8</v>
      </c>
      <c r="L20" s="76" t="s">
        <v>96</v>
      </c>
      <c r="M20" s="76" t="s">
        <v>10</v>
      </c>
      <c r="N20" s="76" t="s">
        <v>13</v>
      </c>
      <c r="O20" s="76" t="s">
        <v>49</v>
      </c>
      <c r="P20" s="11" t="s">
        <v>48</v>
      </c>
      <c r="Q20" s="10"/>
    </row>
    <row r="21" spans="1:17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">
        <v>9</v>
      </c>
      <c r="J21" s="76">
        <v>10</v>
      </c>
      <c r="K21" s="11">
        <v>11</v>
      </c>
      <c r="L21" s="76">
        <v>12</v>
      </c>
      <c r="M21" s="11">
        <v>13</v>
      </c>
      <c r="N21" s="76">
        <v>14</v>
      </c>
      <c r="O21" s="11">
        <v>15</v>
      </c>
      <c r="P21" s="76">
        <v>16</v>
      </c>
    </row>
    <row r="22" spans="1:17" s="7" customFormat="1" ht="47.25" x14ac:dyDescent="0.25">
      <c r="A22" s="75">
        <v>1</v>
      </c>
      <c r="B22" s="12" t="s">
        <v>92</v>
      </c>
      <c r="C22" s="76" t="s">
        <v>108</v>
      </c>
      <c r="D22" s="76" t="s">
        <v>99</v>
      </c>
      <c r="E22" s="76" t="s">
        <v>99</v>
      </c>
      <c r="F22" s="76" t="s">
        <v>99</v>
      </c>
      <c r="G22" s="76" t="s">
        <v>99</v>
      </c>
      <c r="H22" s="76" t="s">
        <v>99</v>
      </c>
      <c r="I22" s="76" t="s">
        <v>99</v>
      </c>
      <c r="J22" s="76" t="s">
        <v>99</v>
      </c>
      <c r="K22" s="76" t="s">
        <v>99</v>
      </c>
      <c r="L22" s="76" t="s">
        <v>99</v>
      </c>
      <c r="M22" s="76" t="s">
        <v>99</v>
      </c>
      <c r="N22" s="76" t="s">
        <v>99</v>
      </c>
      <c r="O22" s="76" t="s">
        <v>99</v>
      </c>
      <c r="P22" s="76" t="s">
        <v>99</v>
      </c>
    </row>
    <row r="23" spans="1:17" s="7" customFormat="1" ht="63" hidden="1" x14ac:dyDescent="0.25">
      <c r="A23" s="75" t="s">
        <v>75</v>
      </c>
      <c r="B23" s="13" t="s">
        <v>64</v>
      </c>
      <c r="C23" s="76"/>
      <c r="D23" s="76" t="s">
        <v>73</v>
      </c>
      <c r="E23" s="76"/>
      <c r="F23" s="76" t="s">
        <v>61</v>
      </c>
      <c r="G23" s="14" t="s">
        <v>29</v>
      </c>
      <c r="H23" s="8"/>
      <c r="I23" s="9"/>
      <c r="J23" s="76"/>
      <c r="K23" s="76" t="s">
        <v>23</v>
      </c>
      <c r="L23" s="76"/>
      <c r="M23" s="76" t="s">
        <v>61</v>
      </c>
      <c r="N23" s="14" t="s">
        <v>29</v>
      </c>
      <c r="O23" s="8"/>
      <c r="P23" s="9"/>
    </row>
    <row r="24" spans="1:17" s="7" customFormat="1" ht="63" hidden="1" x14ac:dyDescent="0.25">
      <c r="A24" s="75" t="s">
        <v>76</v>
      </c>
      <c r="B24" s="13" t="s">
        <v>65</v>
      </c>
      <c r="C24" s="76"/>
      <c r="D24" s="76" t="s">
        <v>23</v>
      </c>
      <c r="E24" s="76"/>
      <c r="F24" s="76" t="s">
        <v>61</v>
      </c>
      <c r="G24" s="14" t="s">
        <v>29</v>
      </c>
      <c r="H24" s="8"/>
      <c r="I24" s="9"/>
      <c r="J24" s="76"/>
      <c r="K24" s="76" t="s">
        <v>23</v>
      </c>
      <c r="L24" s="76"/>
      <c r="M24" s="76" t="s">
        <v>61</v>
      </c>
      <c r="N24" s="14" t="s">
        <v>29</v>
      </c>
      <c r="O24" s="8"/>
      <c r="P24" s="9"/>
    </row>
    <row r="25" spans="1:17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9"/>
      <c r="J25" s="76"/>
      <c r="K25" s="76"/>
      <c r="L25" s="76"/>
      <c r="M25" s="76"/>
      <c r="N25" s="14"/>
      <c r="O25" s="8"/>
      <c r="P25" s="9"/>
    </row>
    <row r="26" spans="1:17" s="17" customFormat="1" ht="47.25" x14ac:dyDescent="0.25">
      <c r="A26" s="67">
        <v>2</v>
      </c>
      <c r="B26" s="12" t="s">
        <v>24</v>
      </c>
      <c r="C26" s="76" t="s">
        <v>99</v>
      </c>
      <c r="D26" s="76" t="s">
        <v>99</v>
      </c>
      <c r="E26" s="76" t="s">
        <v>99</v>
      </c>
      <c r="F26" s="76" t="s">
        <v>99</v>
      </c>
      <c r="G26" s="76" t="s">
        <v>99</v>
      </c>
      <c r="H26" s="76" t="s">
        <v>99</v>
      </c>
      <c r="I26" s="76" t="s">
        <v>99</v>
      </c>
      <c r="J26" s="76" t="s">
        <v>99</v>
      </c>
      <c r="K26" s="76" t="s">
        <v>99</v>
      </c>
      <c r="L26" s="76" t="s">
        <v>99</v>
      </c>
      <c r="M26" s="76" t="s">
        <v>99</v>
      </c>
      <c r="N26" s="76" t="s">
        <v>99</v>
      </c>
      <c r="O26" s="76" t="s">
        <v>99</v>
      </c>
      <c r="P26" s="76" t="s">
        <v>99</v>
      </c>
    </row>
    <row r="27" spans="1:17" s="17" customFormat="1" ht="46.5" hidden="1" customHeight="1" x14ac:dyDescent="0.25">
      <c r="A27" s="67" t="s">
        <v>77</v>
      </c>
      <c r="B27" s="13" t="s">
        <v>62</v>
      </c>
      <c r="C27" s="76"/>
      <c r="D27" s="80" t="s">
        <v>109</v>
      </c>
      <c r="E27" s="76"/>
      <c r="F27" s="76" t="s">
        <v>61</v>
      </c>
      <c r="G27" s="14" t="s">
        <v>28</v>
      </c>
      <c r="H27" s="19"/>
      <c r="I27" s="16"/>
      <c r="J27" s="76"/>
      <c r="K27" s="80" t="s">
        <v>109</v>
      </c>
      <c r="L27" s="76"/>
      <c r="M27" s="76" t="s">
        <v>61</v>
      </c>
      <c r="N27" s="14" t="s">
        <v>28</v>
      </c>
      <c r="O27" s="19"/>
      <c r="P27" s="16"/>
    </row>
    <row r="28" spans="1:17" s="17" customFormat="1" ht="49.5" hidden="1" customHeight="1" x14ac:dyDescent="0.25">
      <c r="A28" s="67" t="s">
        <v>78</v>
      </c>
      <c r="B28" s="13" t="s">
        <v>63</v>
      </c>
      <c r="C28" s="76"/>
      <c r="D28" s="80" t="s">
        <v>109</v>
      </c>
      <c r="E28" s="76"/>
      <c r="F28" s="76" t="s">
        <v>61</v>
      </c>
      <c r="G28" s="14" t="s">
        <v>28</v>
      </c>
      <c r="H28" s="19"/>
      <c r="I28" s="16"/>
      <c r="J28" s="76"/>
      <c r="K28" s="80" t="s">
        <v>109</v>
      </c>
      <c r="L28" s="76"/>
      <c r="M28" s="76" t="s">
        <v>61</v>
      </c>
      <c r="N28" s="14" t="s">
        <v>28</v>
      </c>
      <c r="O28" s="19"/>
      <c r="P28" s="16"/>
    </row>
    <row r="29" spans="1:17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6"/>
      <c r="J29" s="76"/>
      <c r="K29" s="80"/>
      <c r="L29" s="76"/>
      <c r="M29" s="76"/>
      <c r="N29" s="14"/>
      <c r="O29" s="19"/>
      <c r="P29" s="16"/>
    </row>
    <row r="30" spans="1:17" s="17" customFormat="1" ht="47.25" x14ac:dyDescent="0.25">
      <c r="A30" s="67" t="s">
        <v>120</v>
      </c>
      <c r="B30" s="13" t="s">
        <v>114</v>
      </c>
      <c r="C30" s="76" t="s">
        <v>99</v>
      </c>
      <c r="D30" s="76" t="s">
        <v>99</v>
      </c>
      <c r="E30" s="76" t="s">
        <v>99</v>
      </c>
      <c r="F30" s="76" t="s">
        <v>99</v>
      </c>
      <c r="G30" s="76" t="s">
        <v>99</v>
      </c>
      <c r="H30" s="76" t="s">
        <v>99</v>
      </c>
      <c r="I30" s="76" t="s">
        <v>99</v>
      </c>
      <c r="J30" s="76" t="s">
        <v>99</v>
      </c>
      <c r="K30" s="76" t="s">
        <v>99</v>
      </c>
      <c r="L30" s="76" t="s">
        <v>99</v>
      </c>
      <c r="M30" s="76" t="s">
        <v>99</v>
      </c>
      <c r="N30" s="76" t="s">
        <v>99</v>
      </c>
      <c r="O30" s="76" t="s">
        <v>99</v>
      </c>
      <c r="P30" s="76" t="s">
        <v>99</v>
      </c>
    </row>
    <row r="31" spans="1:17" s="17" customFormat="1" ht="31.5" hidden="1" x14ac:dyDescent="0.25">
      <c r="A31" s="67" t="s">
        <v>81</v>
      </c>
      <c r="B31" s="13" t="s">
        <v>66</v>
      </c>
      <c r="C31" s="76"/>
      <c r="D31" s="76" t="s">
        <v>27</v>
      </c>
      <c r="E31" s="76"/>
      <c r="F31" s="76" t="s">
        <v>19</v>
      </c>
      <c r="G31" s="15" t="s">
        <v>30</v>
      </c>
      <c r="H31" s="19"/>
      <c r="I31" s="16"/>
      <c r="J31" s="76"/>
      <c r="K31" s="76" t="s">
        <v>27</v>
      </c>
      <c r="L31" s="76"/>
      <c r="M31" s="76" t="s">
        <v>19</v>
      </c>
      <c r="N31" s="15" t="s">
        <v>30</v>
      </c>
      <c r="O31" s="19"/>
      <c r="P31" s="16"/>
    </row>
    <row r="32" spans="1:17" s="17" customFormat="1" ht="31.5" hidden="1" x14ac:dyDescent="0.25">
      <c r="A32" s="67" t="s">
        <v>82</v>
      </c>
      <c r="B32" s="13" t="s">
        <v>67</v>
      </c>
      <c r="C32" s="76"/>
      <c r="D32" s="76" t="s">
        <v>27</v>
      </c>
      <c r="E32" s="76"/>
      <c r="F32" s="76" t="s">
        <v>19</v>
      </c>
      <c r="G32" s="15" t="s">
        <v>30</v>
      </c>
      <c r="H32" s="19"/>
      <c r="I32" s="16"/>
      <c r="J32" s="76"/>
      <c r="K32" s="76" t="s">
        <v>27</v>
      </c>
      <c r="L32" s="76"/>
      <c r="M32" s="76" t="s">
        <v>19</v>
      </c>
      <c r="N32" s="15" t="s">
        <v>30</v>
      </c>
      <c r="O32" s="19"/>
      <c r="P32" s="16"/>
    </row>
    <row r="33" spans="1:16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6"/>
      <c r="J33" s="76"/>
      <c r="K33" s="76"/>
      <c r="L33" s="76"/>
      <c r="M33" s="76"/>
      <c r="N33" s="15"/>
      <c r="O33" s="19"/>
      <c r="P33" s="16"/>
    </row>
    <row r="34" spans="1:16" s="17" customFormat="1" ht="33" hidden="1" customHeight="1" x14ac:dyDescent="0.25">
      <c r="A34" s="67" t="s">
        <v>80</v>
      </c>
      <c r="B34" s="13" t="s">
        <v>115</v>
      </c>
      <c r="C34" s="76" t="s">
        <v>99</v>
      </c>
      <c r="D34" s="76" t="s">
        <v>99</v>
      </c>
      <c r="E34" s="76" t="s">
        <v>99</v>
      </c>
      <c r="F34" s="76" t="s">
        <v>99</v>
      </c>
      <c r="G34" s="76" t="s">
        <v>99</v>
      </c>
      <c r="H34" s="76" t="s">
        <v>99</v>
      </c>
      <c r="I34" s="76" t="s">
        <v>99</v>
      </c>
      <c r="J34" s="76" t="s">
        <v>99</v>
      </c>
      <c r="K34" s="76" t="s">
        <v>99</v>
      </c>
      <c r="L34" s="76" t="s">
        <v>99</v>
      </c>
      <c r="M34" s="76" t="s">
        <v>99</v>
      </c>
      <c r="N34" s="76" t="s">
        <v>99</v>
      </c>
      <c r="O34" s="76" t="s">
        <v>99</v>
      </c>
      <c r="P34" s="76" t="s">
        <v>99</v>
      </c>
    </row>
    <row r="35" spans="1:16" s="17" customFormat="1" ht="34.5" hidden="1" customHeight="1" x14ac:dyDescent="0.25">
      <c r="A35" s="67" t="s">
        <v>83</v>
      </c>
      <c r="B35" s="13" t="s">
        <v>68</v>
      </c>
      <c r="C35" s="18"/>
      <c r="D35" s="76" t="s">
        <v>110</v>
      </c>
      <c r="E35" s="19"/>
      <c r="F35" s="76" t="s">
        <v>11</v>
      </c>
      <c r="G35" s="15" t="s">
        <v>31</v>
      </c>
      <c r="H35" s="19"/>
      <c r="I35" s="16"/>
      <c r="J35" s="18"/>
      <c r="K35" s="76" t="s">
        <v>110</v>
      </c>
      <c r="L35" s="19"/>
      <c r="M35" s="76" t="s">
        <v>11</v>
      </c>
      <c r="N35" s="15" t="s">
        <v>31</v>
      </c>
      <c r="O35" s="19"/>
      <c r="P35" s="16"/>
    </row>
    <row r="36" spans="1:16" s="17" customFormat="1" ht="41.25" hidden="1" customHeight="1" x14ac:dyDescent="0.25">
      <c r="A36" s="67" t="s">
        <v>84</v>
      </c>
      <c r="B36" s="13" t="s">
        <v>69</v>
      </c>
      <c r="C36" s="18"/>
      <c r="D36" s="76" t="s">
        <v>110</v>
      </c>
      <c r="E36" s="19"/>
      <c r="F36" s="76" t="s">
        <v>11</v>
      </c>
      <c r="G36" s="15" t="s">
        <v>31</v>
      </c>
      <c r="H36" s="19"/>
      <c r="I36" s="16"/>
      <c r="J36" s="18"/>
      <c r="K36" s="76" t="s">
        <v>110</v>
      </c>
      <c r="L36" s="19"/>
      <c r="M36" s="76" t="s">
        <v>11</v>
      </c>
      <c r="N36" s="15" t="s">
        <v>31</v>
      </c>
      <c r="O36" s="19"/>
      <c r="P36" s="16"/>
    </row>
    <row r="37" spans="1:16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6"/>
      <c r="J37" s="18"/>
      <c r="K37" s="76"/>
      <c r="L37" s="19"/>
      <c r="M37" s="76"/>
      <c r="N37" s="15"/>
      <c r="O37" s="19"/>
      <c r="P37" s="16"/>
    </row>
    <row r="38" spans="1:16" s="17" customFormat="1" ht="47.25" x14ac:dyDescent="0.25">
      <c r="A38" s="67">
        <v>4</v>
      </c>
      <c r="B38" s="13" t="s">
        <v>4</v>
      </c>
      <c r="C38" s="82" t="s">
        <v>99</v>
      </c>
      <c r="D38" s="76" t="s">
        <v>71</v>
      </c>
      <c r="E38" s="20" t="s">
        <v>85</v>
      </c>
      <c r="F38" s="20" t="s">
        <v>26</v>
      </c>
      <c r="G38" s="15" t="s">
        <v>32</v>
      </c>
      <c r="H38" s="82" t="s">
        <v>99</v>
      </c>
      <c r="I38" s="82" t="s">
        <v>99</v>
      </c>
      <c r="J38" s="82" t="s">
        <v>99</v>
      </c>
      <c r="K38" s="76" t="s">
        <v>71</v>
      </c>
      <c r="L38" s="20" t="s">
        <v>85</v>
      </c>
      <c r="M38" s="20" t="s">
        <v>26</v>
      </c>
      <c r="N38" s="15" t="s">
        <v>32</v>
      </c>
      <c r="O38" s="82" t="s">
        <v>99</v>
      </c>
      <c r="P38" s="82" t="s">
        <v>99</v>
      </c>
    </row>
    <row r="39" spans="1:16" s="17" customFormat="1" ht="63" x14ac:dyDescent="0.25">
      <c r="A39" s="67">
        <v>5</v>
      </c>
      <c r="B39" s="13" t="s">
        <v>72</v>
      </c>
      <c r="C39" s="82" t="s">
        <v>99</v>
      </c>
      <c r="D39" s="76" t="s">
        <v>99</v>
      </c>
      <c r="E39" s="20" t="s">
        <v>86</v>
      </c>
      <c r="F39" s="20" t="s">
        <v>26</v>
      </c>
      <c r="G39" s="15" t="s">
        <v>33</v>
      </c>
      <c r="H39" s="1" t="s">
        <v>99</v>
      </c>
      <c r="I39" s="1" t="s">
        <v>99</v>
      </c>
      <c r="J39" s="82" t="s">
        <v>99</v>
      </c>
      <c r="K39" s="76" t="s">
        <v>99</v>
      </c>
      <c r="L39" s="20" t="s">
        <v>86</v>
      </c>
      <c r="M39" s="20" t="s">
        <v>26</v>
      </c>
      <c r="N39" s="15" t="s">
        <v>33</v>
      </c>
      <c r="O39" s="1" t="s">
        <v>99</v>
      </c>
      <c r="P39" s="1" t="s">
        <v>99</v>
      </c>
    </row>
    <row r="40" spans="1:16" s="17" customFormat="1" ht="63" hidden="1" x14ac:dyDescent="0.25">
      <c r="A40" s="67" t="s">
        <v>87</v>
      </c>
      <c r="B40" s="13" t="s">
        <v>64</v>
      </c>
      <c r="C40" s="76"/>
      <c r="D40" s="76" t="s">
        <v>99</v>
      </c>
      <c r="E40" s="20"/>
      <c r="F40" s="20" t="s">
        <v>26</v>
      </c>
      <c r="G40" s="15" t="s">
        <v>33</v>
      </c>
      <c r="H40" s="1" t="s">
        <v>99</v>
      </c>
      <c r="I40" s="1" t="s">
        <v>99</v>
      </c>
      <c r="J40" s="76"/>
      <c r="K40" s="76" t="s">
        <v>99</v>
      </c>
      <c r="L40" s="20"/>
      <c r="M40" s="20" t="s">
        <v>26</v>
      </c>
      <c r="N40" s="15" t="s">
        <v>33</v>
      </c>
      <c r="O40" s="1" t="s">
        <v>99</v>
      </c>
      <c r="P40" s="1" t="s">
        <v>99</v>
      </c>
    </row>
    <row r="41" spans="1:16" s="17" customFormat="1" ht="63" hidden="1" x14ac:dyDescent="0.25">
      <c r="A41" s="67" t="s">
        <v>88</v>
      </c>
      <c r="B41" s="13" t="s">
        <v>65</v>
      </c>
      <c r="C41" s="76"/>
      <c r="D41" s="76" t="s">
        <v>99</v>
      </c>
      <c r="E41" s="20"/>
      <c r="F41" s="20" t="s">
        <v>26</v>
      </c>
      <c r="G41" s="15" t="s">
        <v>33</v>
      </c>
      <c r="H41" s="1" t="s">
        <v>99</v>
      </c>
      <c r="I41" s="1" t="s">
        <v>99</v>
      </c>
      <c r="J41" s="76"/>
      <c r="K41" s="76" t="s">
        <v>99</v>
      </c>
      <c r="L41" s="20"/>
      <c r="M41" s="20" t="s">
        <v>26</v>
      </c>
      <c r="N41" s="15" t="s">
        <v>33</v>
      </c>
      <c r="O41" s="1" t="s">
        <v>99</v>
      </c>
      <c r="P41" s="1" t="s">
        <v>99</v>
      </c>
    </row>
    <row r="42" spans="1:16" s="17" customFormat="1" ht="18.75" hidden="1" x14ac:dyDescent="0.25">
      <c r="A42" s="67" t="s">
        <v>1</v>
      </c>
      <c r="B42" s="13" t="s">
        <v>1</v>
      </c>
      <c r="C42" s="76"/>
      <c r="D42" s="76" t="s">
        <v>99</v>
      </c>
      <c r="E42" s="20"/>
      <c r="F42" s="20" t="s">
        <v>26</v>
      </c>
      <c r="G42" s="15" t="s">
        <v>33</v>
      </c>
      <c r="H42" s="1" t="s">
        <v>99</v>
      </c>
      <c r="I42" s="1" t="s">
        <v>99</v>
      </c>
      <c r="J42" s="76"/>
      <c r="K42" s="76" t="s">
        <v>99</v>
      </c>
      <c r="L42" s="20"/>
      <c r="M42" s="20" t="s">
        <v>26</v>
      </c>
      <c r="N42" s="15" t="s">
        <v>33</v>
      </c>
      <c r="O42" s="1" t="s">
        <v>99</v>
      </c>
      <c r="P42" s="1" t="s">
        <v>99</v>
      </c>
    </row>
    <row r="43" spans="1:16" s="17" customFormat="1" ht="18.75" hidden="1" x14ac:dyDescent="0.25">
      <c r="A43" s="67" t="s">
        <v>89</v>
      </c>
      <c r="B43" s="13" t="s">
        <v>62</v>
      </c>
      <c r="C43" s="76"/>
      <c r="D43" s="76" t="s">
        <v>99</v>
      </c>
      <c r="E43" s="20"/>
      <c r="F43" s="20" t="s">
        <v>26</v>
      </c>
      <c r="G43" s="15" t="s">
        <v>33</v>
      </c>
      <c r="H43" s="1" t="s">
        <v>99</v>
      </c>
      <c r="I43" s="1" t="s">
        <v>99</v>
      </c>
      <c r="J43" s="76"/>
      <c r="K43" s="76" t="s">
        <v>99</v>
      </c>
      <c r="L43" s="20"/>
      <c r="M43" s="20" t="s">
        <v>26</v>
      </c>
      <c r="N43" s="15" t="s">
        <v>33</v>
      </c>
      <c r="O43" s="1" t="s">
        <v>99</v>
      </c>
      <c r="P43" s="1" t="s">
        <v>99</v>
      </c>
    </row>
    <row r="44" spans="1:16" s="17" customFormat="1" ht="18.75" hidden="1" x14ac:dyDescent="0.25">
      <c r="A44" s="67" t="s">
        <v>89</v>
      </c>
      <c r="B44" s="13" t="s">
        <v>63</v>
      </c>
      <c r="C44" s="76"/>
      <c r="D44" s="76" t="s">
        <v>99</v>
      </c>
      <c r="E44" s="20"/>
      <c r="F44" s="20" t="s">
        <v>26</v>
      </c>
      <c r="G44" s="15" t="s">
        <v>33</v>
      </c>
      <c r="H44" s="1" t="s">
        <v>99</v>
      </c>
      <c r="I44" s="1" t="s">
        <v>99</v>
      </c>
      <c r="J44" s="76"/>
      <c r="K44" s="76" t="s">
        <v>99</v>
      </c>
      <c r="L44" s="20"/>
      <c r="M44" s="20" t="s">
        <v>26</v>
      </c>
      <c r="N44" s="15" t="s">
        <v>33</v>
      </c>
      <c r="O44" s="1" t="s">
        <v>99</v>
      </c>
      <c r="P44" s="1" t="s">
        <v>99</v>
      </c>
    </row>
    <row r="45" spans="1:16" s="17" customFormat="1" ht="18.75" hidden="1" x14ac:dyDescent="0.25">
      <c r="A45" s="67"/>
      <c r="B45" s="13" t="s">
        <v>1</v>
      </c>
      <c r="C45" s="76"/>
      <c r="D45" s="76" t="s">
        <v>99</v>
      </c>
      <c r="E45" s="20"/>
      <c r="F45" s="20" t="s">
        <v>26</v>
      </c>
      <c r="G45" s="15" t="s">
        <v>33</v>
      </c>
      <c r="H45" s="1" t="s">
        <v>99</v>
      </c>
      <c r="I45" s="1" t="s">
        <v>99</v>
      </c>
      <c r="J45" s="76"/>
      <c r="K45" s="76" t="s">
        <v>99</v>
      </c>
      <c r="L45" s="20"/>
      <c r="M45" s="20" t="s">
        <v>26</v>
      </c>
      <c r="N45" s="15" t="s">
        <v>33</v>
      </c>
      <c r="O45" s="1" t="s">
        <v>99</v>
      </c>
      <c r="P45" s="1" t="s">
        <v>99</v>
      </c>
    </row>
    <row r="46" spans="1:16" s="17" customFormat="1" ht="18.75" hidden="1" x14ac:dyDescent="0.25">
      <c r="A46" s="67" t="s">
        <v>89</v>
      </c>
      <c r="B46" s="13" t="s">
        <v>66</v>
      </c>
      <c r="C46" s="76"/>
      <c r="D46" s="76" t="s">
        <v>99</v>
      </c>
      <c r="E46" s="20"/>
      <c r="F46" s="20" t="s">
        <v>26</v>
      </c>
      <c r="G46" s="15" t="s">
        <v>33</v>
      </c>
      <c r="H46" s="1" t="s">
        <v>99</v>
      </c>
      <c r="I46" s="1" t="s">
        <v>99</v>
      </c>
      <c r="J46" s="76"/>
      <c r="K46" s="76" t="s">
        <v>99</v>
      </c>
      <c r="L46" s="20"/>
      <c r="M46" s="20" t="s">
        <v>26</v>
      </c>
      <c r="N46" s="15" t="s">
        <v>33</v>
      </c>
      <c r="O46" s="1" t="s">
        <v>99</v>
      </c>
      <c r="P46" s="1" t="s">
        <v>99</v>
      </c>
    </row>
    <row r="47" spans="1:16" s="17" customFormat="1" ht="18.75" hidden="1" x14ac:dyDescent="0.25">
      <c r="A47" s="67" t="s">
        <v>89</v>
      </c>
      <c r="B47" s="13" t="s">
        <v>67</v>
      </c>
      <c r="C47" s="76"/>
      <c r="D47" s="76" t="s">
        <v>99</v>
      </c>
      <c r="E47" s="20"/>
      <c r="F47" s="20" t="s">
        <v>26</v>
      </c>
      <c r="G47" s="15" t="s">
        <v>33</v>
      </c>
      <c r="H47" s="1" t="s">
        <v>99</v>
      </c>
      <c r="I47" s="1" t="s">
        <v>99</v>
      </c>
      <c r="J47" s="76"/>
      <c r="K47" s="76" t="s">
        <v>99</v>
      </c>
      <c r="L47" s="20"/>
      <c r="M47" s="20" t="s">
        <v>26</v>
      </c>
      <c r="N47" s="15" t="s">
        <v>33</v>
      </c>
      <c r="O47" s="1" t="s">
        <v>99</v>
      </c>
      <c r="P47" s="1" t="s">
        <v>99</v>
      </c>
    </row>
    <row r="48" spans="1:16" s="17" customFormat="1" ht="18.75" hidden="1" x14ac:dyDescent="0.25">
      <c r="A48" s="67"/>
      <c r="B48" s="13" t="s">
        <v>1</v>
      </c>
      <c r="C48" s="76"/>
      <c r="D48" s="76" t="s">
        <v>99</v>
      </c>
      <c r="E48" s="20"/>
      <c r="F48" s="20" t="s">
        <v>26</v>
      </c>
      <c r="G48" s="15" t="s">
        <v>33</v>
      </c>
      <c r="H48" s="1" t="s">
        <v>99</v>
      </c>
      <c r="I48" s="1" t="s">
        <v>99</v>
      </c>
      <c r="J48" s="76"/>
      <c r="K48" s="76" t="s">
        <v>99</v>
      </c>
      <c r="L48" s="20"/>
      <c r="M48" s="20" t="s">
        <v>26</v>
      </c>
      <c r="N48" s="15" t="s">
        <v>33</v>
      </c>
      <c r="O48" s="1" t="s">
        <v>99</v>
      </c>
      <c r="P48" s="1" t="s">
        <v>99</v>
      </c>
    </row>
    <row r="49" spans="1:16" s="17" customFormat="1" ht="99" hidden="1" customHeight="1" x14ac:dyDescent="0.25">
      <c r="A49" s="67" t="s">
        <v>89</v>
      </c>
      <c r="B49" s="13" t="s">
        <v>93</v>
      </c>
      <c r="C49" s="76"/>
      <c r="D49" s="76" t="s">
        <v>91</v>
      </c>
      <c r="E49" s="20"/>
      <c r="F49" s="20" t="s">
        <v>26</v>
      </c>
      <c r="G49" s="15" t="s">
        <v>33</v>
      </c>
      <c r="H49" s="1" t="s">
        <v>99</v>
      </c>
      <c r="I49" s="1" t="s">
        <v>99</v>
      </c>
      <c r="J49" s="76"/>
      <c r="K49" s="76" t="s">
        <v>91</v>
      </c>
      <c r="L49" s="20"/>
      <c r="M49" s="20" t="s">
        <v>26</v>
      </c>
      <c r="N49" s="15" t="s">
        <v>33</v>
      </c>
      <c r="O49" s="1" t="s">
        <v>99</v>
      </c>
      <c r="P49" s="1" t="s">
        <v>99</v>
      </c>
    </row>
    <row r="50" spans="1:16" s="17" customFormat="1" ht="31.5" hidden="1" x14ac:dyDescent="0.25">
      <c r="A50" s="67" t="s">
        <v>89</v>
      </c>
      <c r="B50" s="13" t="s">
        <v>74</v>
      </c>
      <c r="C50" s="76"/>
      <c r="D50" s="76" t="s">
        <v>90</v>
      </c>
      <c r="E50" s="20"/>
      <c r="F50" s="20" t="s">
        <v>26</v>
      </c>
      <c r="G50" s="15" t="s">
        <v>33</v>
      </c>
      <c r="H50" s="1" t="s">
        <v>99</v>
      </c>
      <c r="I50" s="1" t="s">
        <v>99</v>
      </c>
      <c r="J50" s="76"/>
      <c r="K50" s="76" t="s">
        <v>90</v>
      </c>
      <c r="L50" s="20"/>
      <c r="M50" s="20" t="s">
        <v>26</v>
      </c>
      <c r="N50" s="15" t="s">
        <v>33</v>
      </c>
      <c r="O50" s="1" t="s">
        <v>99</v>
      </c>
      <c r="P50" s="1" t="s">
        <v>99</v>
      </c>
    </row>
    <row r="51" spans="1:16" s="17" customFormat="1" x14ac:dyDescent="0.25">
      <c r="A51" s="67">
        <v>6</v>
      </c>
      <c r="B51" s="13" t="s">
        <v>5</v>
      </c>
      <c r="C51" s="82" t="s">
        <v>99</v>
      </c>
      <c r="D51" s="76" t="s">
        <v>20</v>
      </c>
      <c r="E51" s="76">
        <v>1</v>
      </c>
      <c r="F51" s="76" t="s">
        <v>19</v>
      </c>
      <c r="G51" s="15" t="s">
        <v>34</v>
      </c>
      <c r="H51" s="82" t="s">
        <v>99</v>
      </c>
      <c r="I51" s="82" t="s">
        <v>99</v>
      </c>
      <c r="J51" s="82" t="s">
        <v>99</v>
      </c>
      <c r="K51" s="76" t="s">
        <v>20</v>
      </c>
      <c r="L51" s="76">
        <v>1</v>
      </c>
      <c r="M51" s="76" t="s">
        <v>19</v>
      </c>
      <c r="N51" s="15" t="s">
        <v>34</v>
      </c>
      <c r="O51" s="82" t="s">
        <v>99</v>
      </c>
      <c r="P51" s="82" t="s">
        <v>99</v>
      </c>
    </row>
    <row r="52" spans="1:16" s="17" customFormat="1" x14ac:dyDescent="0.25">
      <c r="A52" s="67">
        <v>7</v>
      </c>
      <c r="B52" s="13" t="s">
        <v>6</v>
      </c>
      <c r="C52" s="82" t="s">
        <v>99</v>
      </c>
      <c r="D52" s="76" t="s">
        <v>16</v>
      </c>
      <c r="E52" s="76">
        <v>1</v>
      </c>
      <c r="F52" s="76" t="s">
        <v>19</v>
      </c>
      <c r="G52" s="15" t="s">
        <v>35</v>
      </c>
      <c r="H52" s="82" t="s">
        <v>99</v>
      </c>
      <c r="I52" s="82" t="s">
        <v>99</v>
      </c>
      <c r="J52" s="82" t="s">
        <v>99</v>
      </c>
      <c r="K52" s="76" t="s">
        <v>16</v>
      </c>
      <c r="L52" s="76">
        <v>1</v>
      </c>
      <c r="M52" s="76" t="s">
        <v>19</v>
      </c>
      <c r="N52" s="15" t="s">
        <v>35</v>
      </c>
      <c r="O52" s="82" t="s">
        <v>99</v>
      </c>
      <c r="P52" s="82" t="s">
        <v>99</v>
      </c>
    </row>
    <row r="53" spans="1:16" s="17" customFormat="1" ht="45.75" customHeight="1" x14ac:dyDescent="0.25">
      <c r="A53" s="67"/>
      <c r="B53" s="52" t="s">
        <v>70</v>
      </c>
      <c r="C53" s="77" t="s">
        <v>99</v>
      </c>
      <c r="D53" s="77" t="s">
        <v>99</v>
      </c>
      <c r="E53" s="77" t="s">
        <v>99</v>
      </c>
      <c r="F53" s="77" t="s">
        <v>99</v>
      </c>
      <c r="G53" s="77" t="s">
        <v>99</v>
      </c>
      <c r="H53" s="77" t="s">
        <v>99</v>
      </c>
      <c r="I53" s="82" t="s">
        <v>99</v>
      </c>
      <c r="J53" s="77" t="s">
        <v>99</v>
      </c>
      <c r="K53" s="77" t="s">
        <v>99</v>
      </c>
      <c r="L53" s="77" t="s">
        <v>99</v>
      </c>
      <c r="M53" s="77" t="s">
        <v>99</v>
      </c>
      <c r="N53" s="77" t="s">
        <v>99</v>
      </c>
      <c r="O53" s="77" t="s">
        <v>99</v>
      </c>
      <c r="P53" s="82" t="s">
        <v>99</v>
      </c>
    </row>
    <row r="54" spans="1:16" s="53" customFormat="1" ht="18.75" customHeight="1" x14ac:dyDescent="0.25">
      <c r="A54" s="150"/>
      <c r="B54" s="150"/>
      <c r="C54" s="150"/>
      <c r="D54" s="150"/>
      <c r="E54" s="150"/>
      <c r="F54" s="150"/>
      <c r="G54" s="150"/>
      <c r="H54" s="78"/>
      <c r="I54" s="35"/>
    </row>
    <row r="55" spans="1:16" s="53" customFormat="1" ht="41.25" customHeight="1" x14ac:dyDescent="0.25">
      <c r="A55" s="150"/>
      <c r="B55" s="150"/>
      <c r="C55" s="150"/>
      <c r="D55" s="150"/>
      <c r="E55" s="150"/>
      <c r="F55" s="150"/>
      <c r="G55" s="150"/>
      <c r="H55" s="78"/>
      <c r="I55" s="35"/>
    </row>
    <row r="56" spans="1:16" s="53" customFormat="1" ht="38.25" customHeight="1" x14ac:dyDescent="0.25">
      <c r="A56" s="150"/>
      <c r="B56" s="150"/>
      <c r="C56" s="150"/>
      <c r="D56" s="150"/>
      <c r="E56" s="150"/>
      <c r="F56" s="150"/>
      <c r="G56" s="150"/>
      <c r="H56" s="81"/>
      <c r="I56" s="35"/>
    </row>
    <row r="57" spans="1:16" s="53" customFormat="1" ht="18.75" customHeight="1" x14ac:dyDescent="0.25">
      <c r="A57" s="151"/>
      <c r="B57" s="151"/>
      <c r="C57" s="151"/>
      <c r="D57" s="151"/>
      <c r="E57" s="151"/>
      <c r="F57" s="151"/>
      <c r="G57" s="151"/>
      <c r="H57" s="78"/>
      <c r="I57" s="35"/>
    </row>
    <row r="58" spans="1:16" s="53" customFormat="1" ht="217.5" customHeight="1" x14ac:dyDescent="0.25">
      <c r="A58" s="146"/>
      <c r="B58" s="149"/>
      <c r="C58" s="149"/>
      <c r="D58" s="149"/>
      <c r="E58" s="149"/>
      <c r="F58" s="149"/>
      <c r="G58" s="149"/>
      <c r="H58" s="78"/>
      <c r="I58" s="35"/>
    </row>
    <row r="59" spans="1:16" ht="53.25" customHeight="1" x14ac:dyDescent="0.25">
      <c r="A59" s="146"/>
      <c r="B59" s="147"/>
      <c r="C59" s="147"/>
      <c r="D59" s="147"/>
      <c r="E59" s="147"/>
      <c r="F59" s="147"/>
      <c r="G59" s="147"/>
    </row>
    <row r="60" spans="1:16" x14ac:dyDescent="0.25">
      <c r="A60" s="148"/>
      <c r="B60" s="148"/>
      <c r="C60" s="148"/>
      <c r="D60" s="148"/>
      <c r="E60" s="148"/>
      <c r="F60" s="148"/>
      <c r="G60" s="148"/>
    </row>
    <row r="61" spans="1:16" x14ac:dyDescent="0.25">
      <c r="B61" s="81"/>
    </row>
    <row r="65" spans="2:2" x14ac:dyDescent="0.25">
      <c r="B65" s="8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opLeftCell="B1" zoomScaleSheetLayoutView="85" workbookViewId="0">
      <selection activeCell="C4" sqref="C4:I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68"/>
      <c r="B1" s="24"/>
      <c r="C1" s="25"/>
      <c r="D1" s="26"/>
      <c r="E1" s="26"/>
      <c r="F1" s="26"/>
      <c r="G1" s="23"/>
      <c r="H1" s="23"/>
      <c r="I1" s="27"/>
      <c r="J1" s="3"/>
      <c r="K1" s="4"/>
      <c r="L1" s="4"/>
    </row>
    <row r="2" spans="1:16" s="17" customFormat="1" x14ac:dyDescent="0.25">
      <c r="A2" s="152" t="s">
        <v>14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6" s="17" customFormat="1" x14ac:dyDescent="0.25">
      <c r="A3" s="163" t="s">
        <v>0</v>
      </c>
      <c r="B3" s="164" t="s">
        <v>2</v>
      </c>
      <c r="C3" s="165" t="s">
        <v>39</v>
      </c>
      <c r="D3" s="165"/>
      <c r="E3" s="165"/>
      <c r="F3" s="165"/>
      <c r="G3" s="165"/>
      <c r="H3" s="165"/>
      <c r="I3" s="165"/>
      <c r="J3" s="165" t="s">
        <v>40</v>
      </c>
      <c r="K3" s="165"/>
      <c r="L3" s="165"/>
      <c r="M3" s="165"/>
      <c r="N3" s="165"/>
      <c r="O3" s="165"/>
      <c r="P3" s="165"/>
    </row>
    <row r="4" spans="1:16" s="17" customFormat="1" ht="47.25" customHeight="1" x14ac:dyDescent="0.25">
      <c r="A4" s="163"/>
      <c r="B4" s="164"/>
      <c r="C4" s="164" t="s">
        <v>121</v>
      </c>
      <c r="D4" s="164"/>
      <c r="E4" s="164"/>
      <c r="F4" s="164"/>
      <c r="G4" s="164"/>
      <c r="H4" s="164"/>
      <c r="I4" s="164"/>
      <c r="J4" s="164" t="s">
        <v>121</v>
      </c>
      <c r="K4" s="164"/>
      <c r="L4" s="164"/>
      <c r="M4" s="164"/>
      <c r="N4" s="164"/>
      <c r="O4" s="164"/>
      <c r="P4" s="164"/>
    </row>
    <row r="5" spans="1:16" ht="33.75" customHeight="1" x14ac:dyDescent="0.25">
      <c r="A5" s="163"/>
      <c r="B5" s="164"/>
      <c r="C5" s="164" t="s">
        <v>12</v>
      </c>
      <c r="D5" s="164"/>
      <c r="E5" s="164"/>
      <c r="F5" s="164"/>
      <c r="G5" s="164" t="s">
        <v>100</v>
      </c>
      <c r="H5" s="169"/>
      <c r="I5" s="169"/>
      <c r="J5" s="164" t="s">
        <v>12</v>
      </c>
      <c r="K5" s="164"/>
      <c r="L5" s="164"/>
      <c r="M5" s="164"/>
      <c r="N5" s="164" t="s">
        <v>100</v>
      </c>
      <c r="O5" s="169"/>
      <c r="P5" s="169"/>
    </row>
    <row r="6" spans="1:16" s="7" customFormat="1" ht="63" x14ac:dyDescent="0.25">
      <c r="A6" s="163"/>
      <c r="B6" s="164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7" customFormat="1" ht="31.5" x14ac:dyDescent="0.25">
      <c r="A8" s="75">
        <v>1</v>
      </c>
      <c r="B8" s="12" t="s">
        <v>38</v>
      </c>
      <c r="C8" s="76" t="s">
        <v>99</v>
      </c>
      <c r="D8" s="76" t="s">
        <v>99</v>
      </c>
      <c r="E8" s="76" t="s">
        <v>99</v>
      </c>
      <c r="F8" s="76" t="s">
        <v>99</v>
      </c>
      <c r="G8" s="76" t="s">
        <v>99</v>
      </c>
      <c r="H8" s="76" t="s">
        <v>99</v>
      </c>
      <c r="I8" s="76" t="s">
        <v>99</v>
      </c>
      <c r="J8" s="76" t="s">
        <v>99</v>
      </c>
      <c r="K8" s="76" t="s">
        <v>99</v>
      </c>
      <c r="L8" s="76" t="s">
        <v>99</v>
      </c>
      <c r="M8" s="76" t="s">
        <v>99</v>
      </c>
      <c r="N8" s="76" t="s">
        <v>99</v>
      </c>
      <c r="O8" s="76" t="s">
        <v>99</v>
      </c>
      <c r="P8" s="76" t="s">
        <v>99</v>
      </c>
    </row>
    <row r="9" spans="1:16" s="17" customFormat="1" ht="63" hidden="1" x14ac:dyDescent="0.25">
      <c r="A9" s="75" t="s">
        <v>75</v>
      </c>
      <c r="B9" s="13" t="s">
        <v>64</v>
      </c>
      <c r="C9" s="76"/>
      <c r="D9" s="76" t="s">
        <v>23</v>
      </c>
      <c r="E9" s="76"/>
      <c r="F9" s="76" t="s">
        <v>61</v>
      </c>
      <c r="G9" s="14" t="s">
        <v>29</v>
      </c>
      <c r="H9" s="19"/>
      <c r="I9" s="9"/>
      <c r="J9" s="76"/>
      <c r="K9" s="76" t="s">
        <v>23</v>
      </c>
      <c r="L9" s="76"/>
      <c r="M9" s="76" t="s">
        <v>61</v>
      </c>
      <c r="N9" s="14" t="s">
        <v>29</v>
      </c>
      <c r="O9" s="19"/>
      <c r="P9" s="9"/>
    </row>
    <row r="10" spans="1:16" s="17" customFormat="1" ht="63" hidden="1" x14ac:dyDescent="0.25">
      <c r="A10" s="75" t="s">
        <v>76</v>
      </c>
      <c r="B10" s="13" t="s">
        <v>65</v>
      </c>
      <c r="C10" s="76"/>
      <c r="D10" s="76" t="s">
        <v>23</v>
      </c>
      <c r="E10" s="76"/>
      <c r="F10" s="76" t="s">
        <v>61</v>
      </c>
      <c r="G10" s="14" t="s">
        <v>29</v>
      </c>
      <c r="H10" s="19"/>
      <c r="I10" s="9"/>
      <c r="J10" s="76"/>
      <c r="K10" s="76" t="s">
        <v>23</v>
      </c>
      <c r="L10" s="76"/>
      <c r="M10" s="76" t="s">
        <v>61</v>
      </c>
      <c r="N10" s="14" t="s">
        <v>29</v>
      </c>
      <c r="O10" s="19"/>
      <c r="P10" s="9"/>
    </row>
    <row r="11" spans="1:16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9"/>
      <c r="J11" s="76"/>
      <c r="K11" s="76"/>
      <c r="L11" s="76"/>
      <c r="M11" s="76"/>
      <c r="N11" s="14"/>
      <c r="O11" s="19"/>
      <c r="P11" s="9"/>
    </row>
    <row r="12" spans="1:16" s="17" customFormat="1" ht="47.25" x14ac:dyDescent="0.25">
      <c r="A12" s="67">
        <v>2</v>
      </c>
      <c r="B12" s="12" t="s">
        <v>24</v>
      </c>
      <c r="C12" s="76" t="s">
        <v>99</v>
      </c>
      <c r="D12" s="76" t="s">
        <v>99</v>
      </c>
      <c r="E12" s="76" t="s">
        <v>99</v>
      </c>
      <c r="F12" s="76" t="s">
        <v>99</v>
      </c>
      <c r="G12" s="76" t="s">
        <v>99</v>
      </c>
      <c r="H12" s="76" t="s">
        <v>99</v>
      </c>
      <c r="I12" s="76" t="s">
        <v>99</v>
      </c>
      <c r="J12" s="76" t="s">
        <v>99</v>
      </c>
      <c r="K12" s="76" t="s">
        <v>99</v>
      </c>
      <c r="L12" s="76" t="s">
        <v>99</v>
      </c>
      <c r="M12" s="76" t="s">
        <v>99</v>
      </c>
      <c r="N12" s="76" t="s">
        <v>99</v>
      </c>
      <c r="O12" s="76" t="s">
        <v>99</v>
      </c>
      <c r="P12" s="76" t="s">
        <v>99</v>
      </c>
    </row>
    <row r="13" spans="1:16" s="17" customFormat="1" ht="52.5" hidden="1" customHeight="1" x14ac:dyDescent="0.25">
      <c r="A13" s="67" t="s">
        <v>77</v>
      </c>
      <c r="B13" s="13" t="s">
        <v>62</v>
      </c>
      <c r="C13" s="76"/>
      <c r="D13" s="80" t="s">
        <v>109</v>
      </c>
      <c r="E13" s="76"/>
      <c r="F13" s="76" t="s">
        <v>61</v>
      </c>
      <c r="G13" s="14" t="s">
        <v>28</v>
      </c>
      <c r="H13" s="19"/>
      <c r="I13" s="16"/>
      <c r="J13" s="76"/>
      <c r="K13" s="80" t="s">
        <v>109</v>
      </c>
      <c r="L13" s="76"/>
      <c r="M13" s="76" t="s">
        <v>61</v>
      </c>
      <c r="N13" s="14" t="s">
        <v>28</v>
      </c>
      <c r="O13" s="19"/>
      <c r="P13" s="16"/>
    </row>
    <row r="14" spans="1:16" s="17" customFormat="1" ht="48.75" hidden="1" customHeight="1" x14ac:dyDescent="0.25">
      <c r="A14" s="67" t="s">
        <v>78</v>
      </c>
      <c r="B14" s="13" t="s">
        <v>63</v>
      </c>
      <c r="C14" s="76"/>
      <c r="D14" s="80" t="s">
        <v>109</v>
      </c>
      <c r="E14" s="76"/>
      <c r="F14" s="76" t="s">
        <v>61</v>
      </c>
      <c r="G14" s="14" t="s">
        <v>28</v>
      </c>
      <c r="H14" s="19"/>
      <c r="I14" s="16"/>
      <c r="J14" s="76"/>
      <c r="K14" s="80" t="s">
        <v>109</v>
      </c>
      <c r="L14" s="76"/>
      <c r="M14" s="76" t="s">
        <v>61</v>
      </c>
      <c r="N14" s="14" t="s">
        <v>28</v>
      </c>
      <c r="O14" s="19"/>
      <c r="P14" s="16"/>
    </row>
    <row r="15" spans="1:16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6"/>
      <c r="J15" s="76"/>
      <c r="K15" s="80"/>
      <c r="L15" s="76"/>
      <c r="M15" s="76"/>
      <c r="N15" s="14"/>
      <c r="O15" s="19"/>
      <c r="P15" s="16"/>
    </row>
    <row r="16" spans="1:16" s="17" customFormat="1" x14ac:dyDescent="0.25">
      <c r="A16" s="67" t="s">
        <v>120</v>
      </c>
      <c r="B16" s="13" t="s">
        <v>112</v>
      </c>
      <c r="C16" s="82" t="s">
        <v>99</v>
      </c>
      <c r="D16" s="82" t="s">
        <v>99</v>
      </c>
      <c r="E16" s="82" t="s">
        <v>99</v>
      </c>
      <c r="F16" s="82" t="s">
        <v>99</v>
      </c>
      <c r="G16" s="82" t="s">
        <v>99</v>
      </c>
      <c r="H16" s="82" t="s">
        <v>99</v>
      </c>
      <c r="I16" s="82" t="s">
        <v>99</v>
      </c>
      <c r="J16" s="82" t="s">
        <v>99</v>
      </c>
      <c r="K16" s="82" t="s">
        <v>99</v>
      </c>
      <c r="L16" s="82" t="s">
        <v>99</v>
      </c>
      <c r="M16" s="82" t="s">
        <v>99</v>
      </c>
      <c r="N16" s="82" t="s">
        <v>99</v>
      </c>
      <c r="O16" s="82" t="s">
        <v>99</v>
      </c>
      <c r="P16" s="82" t="s">
        <v>99</v>
      </c>
    </row>
    <row r="17" spans="1:16" s="17" customFormat="1" ht="31.5" hidden="1" x14ac:dyDescent="0.25">
      <c r="A17" s="67" t="s">
        <v>81</v>
      </c>
      <c r="B17" s="13" t="s">
        <v>66</v>
      </c>
      <c r="C17" s="76"/>
      <c r="D17" s="76" t="s">
        <v>27</v>
      </c>
      <c r="E17" s="76"/>
      <c r="F17" s="76" t="s">
        <v>19</v>
      </c>
      <c r="G17" s="15" t="s">
        <v>30</v>
      </c>
      <c r="H17" s="19"/>
      <c r="I17" s="16"/>
      <c r="J17" s="76"/>
      <c r="K17" s="76" t="s">
        <v>27</v>
      </c>
      <c r="L17" s="76"/>
      <c r="M17" s="76" t="s">
        <v>19</v>
      </c>
      <c r="N17" s="15" t="s">
        <v>30</v>
      </c>
      <c r="O17" s="19"/>
      <c r="P17" s="16"/>
    </row>
    <row r="18" spans="1:16" s="17" customFormat="1" ht="31.5" hidden="1" x14ac:dyDescent="0.25">
      <c r="A18" s="67" t="s">
        <v>82</v>
      </c>
      <c r="B18" s="13" t="s">
        <v>67</v>
      </c>
      <c r="C18" s="76"/>
      <c r="D18" s="76" t="s">
        <v>27</v>
      </c>
      <c r="E18" s="76"/>
      <c r="F18" s="76" t="s">
        <v>19</v>
      </c>
      <c r="G18" s="15" t="s">
        <v>30</v>
      </c>
      <c r="H18" s="19"/>
      <c r="I18" s="16"/>
      <c r="J18" s="76"/>
      <c r="K18" s="76" t="s">
        <v>27</v>
      </c>
      <c r="L18" s="76"/>
      <c r="M18" s="76" t="s">
        <v>19</v>
      </c>
      <c r="N18" s="15" t="s">
        <v>30</v>
      </c>
      <c r="O18" s="19"/>
      <c r="P18" s="16"/>
    </row>
    <row r="19" spans="1:16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6"/>
      <c r="J19" s="76"/>
      <c r="K19" s="76"/>
      <c r="L19" s="76"/>
      <c r="M19" s="76"/>
      <c r="N19" s="15"/>
      <c r="O19" s="19"/>
      <c r="P19" s="16"/>
    </row>
    <row r="20" spans="1:16" s="17" customFormat="1" hidden="1" x14ac:dyDescent="0.25">
      <c r="A20" s="67" t="s">
        <v>80</v>
      </c>
      <c r="B20" s="13" t="s">
        <v>113</v>
      </c>
      <c r="C20" s="76"/>
      <c r="D20" s="76"/>
      <c r="E20" s="76"/>
      <c r="F20" s="76"/>
      <c r="G20" s="15"/>
      <c r="H20" s="19"/>
      <c r="I20" s="16"/>
      <c r="J20" s="76"/>
      <c r="K20" s="76"/>
      <c r="L20" s="76"/>
      <c r="M20" s="76"/>
      <c r="N20" s="15"/>
      <c r="O20" s="19"/>
      <c r="P20" s="16"/>
    </row>
    <row r="21" spans="1:16" s="17" customFormat="1" ht="31.5" hidden="1" x14ac:dyDescent="0.25">
      <c r="A21" s="67" t="s">
        <v>83</v>
      </c>
      <c r="B21" s="13" t="s">
        <v>68</v>
      </c>
      <c r="C21" s="18"/>
      <c r="D21" s="76" t="s">
        <v>110</v>
      </c>
      <c r="E21" s="19"/>
      <c r="F21" s="76" t="s">
        <v>11</v>
      </c>
      <c r="G21" s="15" t="s">
        <v>31</v>
      </c>
      <c r="H21" s="19"/>
      <c r="I21" s="16"/>
      <c r="J21" s="18"/>
      <c r="K21" s="76" t="s">
        <v>110</v>
      </c>
      <c r="L21" s="19"/>
      <c r="M21" s="76" t="s">
        <v>11</v>
      </c>
      <c r="N21" s="15" t="s">
        <v>31</v>
      </c>
      <c r="O21" s="19"/>
      <c r="P21" s="16"/>
    </row>
    <row r="22" spans="1:16" s="17" customFormat="1" ht="31.5" hidden="1" x14ac:dyDescent="0.25">
      <c r="A22" s="67" t="s">
        <v>84</v>
      </c>
      <c r="B22" s="13" t="s">
        <v>69</v>
      </c>
      <c r="C22" s="18"/>
      <c r="D22" s="76" t="s">
        <v>110</v>
      </c>
      <c r="E22" s="19"/>
      <c r="F22" s="76" t="s">
        <v>11</v>
      </c>
      <c r="G22" s="15" t="s">
        <v>31</v>
      </c>
      <c r="H22" s="19"/>
      <c r="I22" s="16"/>
      <c r="J22" s="18"/>
      <c r="K22" s="76" t="s">
        <v>110</v>
      </c>
      <c r="L22" s="19"/>
      <c r="M22" s="76" t="s">
        <v>11</v>
      </c>
      <c r="N22" s="15" t="s">
        <v>31</v>
      </c>
      <c r="O22" s="19"/>
      <c r="P22" s="16"/>
    </row>
    <row r="23" spans="1:16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6"/>
      <c r="J23" s="18"/>
      <c r="K23" s="76"/>
      <c r="L23" s="19"/>
      <c r="M23" s="76"/>
      <c r="N23" s="15"/>
      <c r="O23" s="19"/>
      <c r="P23" s="16"/>
    </row>
    <row r="24" spans="1:16" s="17" customFormat="1" ht="47.25" x14ac:dyDescent="0.25">
      <c r="A24" s="67">
        <v>4</v>
      </c>
      <c r="B24" s="13" t="s">
        <v>4</v>
      </c>
      <c r="C24" s="82" t="s">
        <v>99</v>
      </c>
      <c r="D24" s="76" t="s">
        <v>71</v>
      </c>
      <c r="E24" s="20" t="s">
        <v>85</v>
      </c>
      <c r="F24" s="20" t="s">
        <v>26</v>
      </c>
      <c r="G24" s="15" t="s">
        <v>32</v>
      </c>
      <c r="H24" s="82" t="s">
        <v>99</v>
      </c>
      <c r="I24" s="82" t="s">
        <v>99</v>
      </c>
      <c r="J24" s="82" t="s">
        <v>99</v>
      </c>
      <c r="K24" s="76" t="s">
        <v>71</v>
      </c>
      <c r="L24" s="20" t="s">
        <v>85</v>
      </c>
      <c r="M24" s="20" t="s">
        <v>26</v>
      </c>
      <c r="N24" s="15" t="s">
        <v>32</v>
      </c>
      <c r="O24" s="82" t="s">
        <v>99</v>
      </c>
      <c r="P24" s="82" t="s">
        <v>99</v>
      </c>
    </row>
    <row r="25" spans="1:16" s="17" customFormat="1" ht="47.25" x14ac:dyDescent="0.25">
      <c r="A25" s="67">
        <v>5</v>
      </c>
      <c r="B25" s="13" t="s">
        <v>15</v>
      </c>
      <c r="C25" s="82" t="s">
        <v>99</v>
      </c>
      <c r="D25" s="76" t="s">
        <v>99</v>
      </c>
      <c r="E25" s="20" t="s">
        <v>86</v>
      </c>
      <c r="F25" s="20" t="s">
        <v>26</v>
      </c>
      <c r="G25" s="14" t="s">
        <v>33</v>
      </c>
      <c r="H25" s="16" t="s">
        <v>99</v>
      </c>
      <c r="I25" s="16" t="s">
        <v>99</v>
      </c>
      <c r="J25" s="82" t="s">
        <v>99</v>
      </c>
      <c r="K25" s="76" t="s">
        <v>99</v>
      </c>
      <c r="L25" s="20" t="s">
        <v>86</v>
      </c>
      <c r="M25" s="20" t="s">
        <v>26</v>
      </c>
      <c r="N25" s="14" t="s">
        <v>33</v>
      </c>
      <c r="O25" s="16" t="s">
        <v>99</v>
      </c>
      <c r="P25" s="16" t="s">
        <v>99</v>
      </c>
    </row>
    <row r="26" spans="1:16" s="17" customFormat="1" ht="63" hidden="1" x14ac:dyDescent="0.25">
      <c r="A26" s="67" t="s">
        <v>87</v>
      </c>
      <c r="B26" s="13" t="s">
        <v>64</v>
      </c>
      <c r="C26" s="76"/>
      <c r="D26" s="76" t="s">
        <v>99</v>
      </c>
      <c r="E26" s="20"/>
      <c r="F26" s="20" t="s">
        <v>26</v>
      </c>
      <c r="G26" s="15" t="s">
        <v>33</v>
      </c>
      <c r="H26" s="16" t="s">
        <v>99</v>
      </c>
      <c r="I26" s="16" t="s">
        <v>99</v>
      </c>
      <c r="J26" s="76"/>
      <c r="K26" s="76" t="s">
        <v>99</v>
      </c>
      <c r="L26" s="20"/>
      <c r="M26" s="20" t="s">
        <v>26</v>
      </c>
      <c r="N26" s="15" t="s">
        <v>33</v>
      </c>
      <c r="O26" s="16" t="s">
        <v>99</v>
      </c>
      <c r="P26" s="16" t="s">
        <v>99</v>
      </c>
    </row>
    <row r="27" spans="1:16" s="17" customFormat="1" ht="63" hidden="1" x14ac:dyDescent="0.25">
      <c r="A27" s="67" t="s">
        <v>88</v>
      </c>
      <c r="B27" s="13" t="s">
        <v>65</v>
      </c>
      <c r="C27" s="76"/>
      <c r="D27" s="76" t="s">
        <v>99</v>
      </c>
      <c r="E27" s="20"/>
      <c r="F27" s="20" t="s">
        <v>26</v>
      </c>
      <c r="G27" s="15" t="s">
        <v>33</v>
      </c>
      <c r="H27" s="16" t="s">
        <v>99</v>
      </c>
      <c r="I27" s="16" t="s">
        <v>99</v>
      </c>
      <c r="J27" s="76"/>
      <c r="K27" s="76" t="s">
        <v>99</v>
      </c>
      <c r="L27" s="20"/>
      <c r="M27" s="20" t="s">
        <v>26</v>
      </c>
      <c r="N27" s="15" t="s">
        <v>33</v>
      </c>
      <c r="O27" s="16" t="s">
        <v>99</v>
      </c>
      <c r="P27" s="16" t="s">
        <v>99</v>
      </c>
    </row>
    <row r="28" spans="1:16" s="17" customFormat="1" ht="18.75" hidden="1" x14ac:dyDescent="0.25">
      <c r="A28" s="67" t="s">
        <v>1</v>
      </c>
      <c r="B28" s="13" t="s">
        <v>1</v>
      </c>
      <c r="C28" s="76"/>
      <c r="D28" s="76" t="s">
        <v>99</v>
      </c>
      <c r="E28" s="20"/>
      <c r="F28" s="20" t="s">
        <v>26</v>
      </c>
      <c r="G28" s="15" t="s">
        <v>33</v>
      </c>
      <c r="H28" s="16" t="s">
        <v>99</v>
      </c>
      <c r="I28" s="16" t="s">
        <v>99</v>
      </c>
      <c r="J28" s="76"/>
      <c r="K28" s="76" t="s">
        <v>99</v>
      </c>
      <c r="L28" s="20"/>
      <c r="M28" s="20" t="s">
        <v>26</v>
      </c>
      <c r="N28" s="15" t="s">
        <v>33</v>
      </c>
      <c r="O28" s="16" t="s">
        <v>99</v>
      </c>
      <c r="P28" s="16" t="s">
        <v>99</v>
      </c>
    </row>
    <row r="29" spans="1:16" s="17" customFormat="1" ht="18.75" hidden="1" x14ac:dyDescent="0.25">
      <c r="A29" s="67" t="s">
        <v>89</v>
      </c>
      <c r="B29" s="13" t="s">
        <v>62</v>
      </c>
      <c r="C29" s="76"/>
      <c r="D29" s="76" t="s">
        <v>99</v>
      </c>
      <c r="E29" s="20"/>
      <c r="F29" s="20" t="s">
        <v>26</v>
      </c>
      <c r="G29" s="15" t="s">
        <v>33</v>
      </c>
      <c r="H29" s="16" t="s">
        <v>99</v>
      </c>
      <c r="I29" s="16" t="s">
        <v>99</v>
      </c>
      <c r="J29" s="76"/>
      <c r="K29" s="76" t="s">
        <v>99</v>
      </c>
      <c r="L29" s="20"/>
      <c r="M29" s="20" t="s">
        <v>26</v>
      </c>
      <c r="N29" s="15" t="s">
        <v>33</v>
      </c>
      <c r="O29" s="16" t="s">
        <v>99</v>
      </c>
      <c r="P29" s="16" t="s">
        <v>99</v>
      </c>
    </row>
    <row r="30" spans="1:16" s="17" customFormat="1" ht="18.75" hidden="1" x14ac:dyDescent="0.25">
      <c r="A30" s="67" t="s">
        <v>89</v>
      </c>
      <c r="B30" s="13" t="s">
        <v>63</v>
      </c>
      <c r="C30" s="76"/>
      <c r="D30" s="76" t="s">
        <v>99</v>
      </c>
      <c r="E30" s="20"/>
      <c r="F30" s="20" t="s">
        <v>26</v>
      </c>
      <c r="G30" s="15" t="s">
        <v>33</v>
      </c>
      <c r="H30" s="16" t="s">
        <v>99</v>
      </c>
      <c r="I30" s="16" t="s">
        <v>99</v>
      </c>
      <c r="J30" s="76"/>
      <c r="K30" s="76" t="s">
        <v>99</v>
      </c>
      <c r="L30" s="20"/>
      <c r="M30" s="20" t="s">
        <v>26</v>
      </c>
      <c r="N30" s="15" t="s">
        <v>33</v>
      </c>
      <c r="O30" s="16" t="s">
        <v>99</v>
      </c>
      <c r="P30" s="16" t="s">
        <v>99</v>
      </c>
    </row>
    <row r="31" spans="1:16" s="17" customFormat="1" ht="18.75" hidden="1" x14ac:dyDescent="0.25">
      <c r="A31" s="67"/>
      <c r="B31" s="13" t="s">
        <v>1</v>
      </c>
      <c r="C31" s="76"/>
      <c r="D31" s="76" t="s">
        <v>99</v>
      </c>
      <c r="E31" s="20"/>
      <c r="F31" s="20" t="s">
        <v>26</v>
      </c>
      <c r="G31" s="15" t="s">
        <v>33</v>
      </c>
      <c r="H31" s="16" t="s">
        <v>99</v>
      </c>
      <c r="I31" s="16" t="s">
        <v>99</v>
      </c>
      <c r="J31" s="76"/>
      <c r="K31" s="76" t="s">
        <v>99</v>
      </c>
      <c r="L31" s="20"/>
      <c r="M31" s="20" t="s">
        <v>26</v>
      </c>
      <c r="N31" s="15" t="s">
        <v>33</v>
      </c>
      <c r="O31" s="16" t="s">
        <v>99</v>
      </c>
      <c r="P31" s="16" t="s">
        <v>99</v>
      </c>
    </row>
    <row r="32" spans="1:16" s="17" customFormat="1" ht="18.75" hidden="1" x14ac:dyDescent="0.25">
      <c r="A32" s="67" t="s">
        <v>89</v>
      </c>
      <c r="B32" s="13" t="s">
        <v>66</v>
      </c>
      <c r="C32" s="76"/>
      <c r="D32" s="76" t="s">
        <v>99</v>
      </c>
      <c r="E32" s="20"/>
      <c r="F32" s="20" t="s">
        <v>26</v>
      </c>
      <c r="G32" s="15" t="s">
        <v>33</v>
      </c>
      <c r="H32" s="16" t="s">
        <v>99</v>
      </c>
      <c r="I32" s="16" t="s">
        <v>99</v>
      </c>
      <c r="J32" s="76"/>
      <c r="K32" s="76" t="s">
        <v>99</v>
      </c>
      <c r="L32" s="20"/>
      <c r="M32" s="20" t="s">
        <v>26</v>
      </c>
      <c r="N32" s="15" t="s">
        <v>33</v>
      </c>
      <c r="O32" s="16" t="s">
        <v>99</v>
      </c>
      <c r="P32" s="16" t="s">
        <v>99</v>
      </c>
    </row>
    <row r="33" spans="1:16" s="17" customFormat="1" ht="18.75" hidden="1" x14ac:dyDescent="0.25">
      <c r="A33" s="67" t="s">
        <v>89</v>
      </c>
      <c r="B33" s="13" t="s">
        <v>67</v>
      </c>
      <c r="C33" s="76"/>
      <c r="D33" s="76" t="s">
        <v>99</v>
      </c>
      <c r="E33" s="20"/>
      <c r="F33" s="20" t="s">
        <v>26</v>
      </c>
      <c r="G33" s="15" t="s">
        <v>33</v>
      </c>
      <c r="H33" s="16" t="s">
        <v>99</v>
      </c>
      <c r="I33" s="16" t="s">
        <v>99</v>
      </c>
      <c r="J33" s="76"/>
      <c r="K33" s="76" t="s">
        <v>99</v>
      </c>
      <c r="L33" s="20"/>
      <c r="M33" s="20" t="s">
        <v>26</v>
      </c>
      <c r="N33" s="15" t="s">
        <v>33</v>
      </c>
      <c r="O33" s="16" t="s">
        <v>99</v>
      </c>
      <c r="P33" s="16" t="s">
        <v>99</v>
      </c>
    </row>
    <row r="34" spans="1:16" s="17" customFormat="1" ht="18.75" hidden="1" x14ac:dyDescent="0.25">
      <c r="A34" s="67"/>
      <c r="B34" s="13" t="s">
        <v>1</v>
      </c>
      <c r="C34" s="76"/>
      <c r="D34" s="76" t="s">
        <v>99</v>
      </c>
      <c r="E34" s="20"/>
      <c r="F34" s="20" t="s">
        <v>26</v>
      </c>
      <c r="G34" s="15" t="s">
        <v>33</v>
      </c>
      <c r="H34" s="16" t="s">
        <v>99</v>
      </c>
      <c r="I34" s="16" t="s">
        <v>99</v>
      </c>
      <c r="J34" s="76"/>
      <c r="K34" s="76" t="s">
        <v>99</v>
      </c>
      <c r="L34" s="20"/>
      <c r="M34" s="20" t="s">
        <v>26</v>
      </c>
      <c r="N34" s="15" t="s">
        <v>33</v>
      </c>
      <c r="O34" s="16" t="s">
        <v>99</v>
      </c>
      <c r="P34" s="16" t="s">
        <v>99</v>
      </c>
    </row>
    <row r="35" spans="1:16" s="17" customFormat="1" x14ac:dyDescent="0.25">
      <c r="A35" s="67">
        <v>6</v>
      </c>
      <c r="B35" s="13" t="s">
        <v>17</v>
      </c>
      <c r="C35" s="82" t="s">
        <v>99</v>
      </c>
      <c r="D35" s="82" t="s">
        <v>99</v>
      </c>
      <c r="E35" s="82" t="s">
        <v>99</v>
      </c>
      <c r="F35" s="82" t="s">
        <v>99</v>
      </c>
      <c r="G35" s="82" t="s">
        <v>99</v>
      </c>
      <c r="H35" s="82" t="s">
        <v>99</v>
      </c>
      <c r="I35" s="82" t="s">
        <v>99</v>
      </c>
      <c r="J35" s="82" t="s">
        <v>99</v>
      </c>
      <c r="K35" s="82" t="s">
        <v>99</v>
      </c>
      <c r="L35" s="82" t="s">
        <v>99</v>
      </c>
      <c r="M35" s="82" t="s">
        <v>99</v>
      </c>
      <c r="N35" s="82" t="s">
        <v>99</v>
      </c>
      <c r="O35" s="82" t="s">
        <v>99</v>
      </c>
      <c r="P35" s="82" t="s">
        <v>99</v>
      </c>
    </row>
    <row r="36" spans="1:16" s="17" customFormat="1" ht="63" hidden="1" x14ac:dyDescent="0.25">
      <c r="A36" s="67" t="s">
        <v>94</v>
      </c>
      <c r="B36" s="13" t="s">
        <v>64</v>
      </c>
      <c r="C36" s="76"/>
      <c r="D36" s="76"/>
      <c r="E36" s="1">
        <v>1</v>
      </c>
      <c r="F36" s="76" t="s">
        <v>19</v>
      </c>
      <c r="G36" s="14" t="s">
        <v>36</v>
      </c>
      <c r="H36" s="19"/>
      <c r="I36" s="16"/>
      <c r="J36" s="76"/>
      <c r="K36" s="76"/>
      <c r="L36" s="1">
        <v>1</v>
      </c>
      <c r="M36" s="76" t="s">
        <v>19</v>
      </c>
      <c r="N36" s="14" t="s">
        <v>36</v>
      </c>
      <c r="O36" s="19"/>
      <c r="P36" s="16"/>
    </row>
    <row r="37" spans="1:16" s="17" customFormat="1" ht="63" hidden="1" x14ac:dyDescent="0.25">
      <c r="A37" s="67" t="s">
        <v>95</v>
      </c>
      <c r="B37" s="13" t="s">
        <v>65</v>
      </c>
      <c r="C37" s="76"/>
      <c r="D37" s="76"/>
      <c r="E37" s="1">
        <v>1</v>
      </c>
      <c r="F37" s="76" t="s">
        <v>19</v>
      </c>
      <c r="G37" s="14" t="s">
        <v>36</v>
      </c>
      <c r="H37" s="19"/>
      <c r="I37" s="16"/>
      <c r="J37" s="76"/>
      <c r="K37" s="76"/>
      <c r="L37" s="1">
        <v>1</v>
      </c>
      <c r="M37" s="76" t="s">
        <v>19</v>
      </c>
      <c r="N37" s="14" t="s">
        <v>36</v>
      </c>
      <c r="O37" s="19"/>
      <c r="P37" s="16"/>
    </row>
    <row r="38" spans="1:16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19</v>
      </c>
      <c r="G38" s="14" t="s">
        <v>36</v>
      </c>
      <c r="H38" s="19"/>
      <c r="I38" s="16"/>
      <c r="J38" s="76"/>
      <c r="K38" s="76"/>
      <c r="L38" s="1" t="s">
        <v>1</v>
      </c>
      <c r="M38" s="76" t="s">
        <v>19</v>
      </c>
      <c r="N38" s="14" t="s">
        <v>36</v>
      </c>
      <c r="O38" s="19"/>
      <c r="P38" s="16"/>
    </row>
    <row r="39" spans="1:16" s="17" customFormat="1" hidden="1" x14ac:dyDescent="0.25">
      <c r="A39" s="67" t="s">
        <v>97</v>
      </c>
      <c r="B39" s="13" t="s">
        <v>62</v>
      </c>
      <c r="C39" s="76"/>
      <c r="D39" s="76"/>
      <c r="E39" s="1">
        <v>1</v>
      </c>
      <c r="F39" s="76" t="s">
        <v>19</v>
      </c>
      <c r="G39" s="14" t="s">
        <v>36</v>
      </c>
      <c r="H39" s="19"/>
      <c r="I39" s="16"/>
      <c r="J39" s="76"/>
      <c r="K39" s="76"/>
      <c r="L39" s="1">
        <v>1</v>
      </c>
      <c r="M39" s="76" t="s">
        <v>19</v>
      </c>
      <c r="N39" s="14" t="s">
        <v>36</v>
      </c>
      <c r="O39" s="19"/>
      <c r="P39" s="16"/>
    </row>
    <row r="40" spans="1:16" s="17" customFormat="1" hidden="1" x14ac:dyDescent="0.25">
      <c r="A40" s="67" t="s">
        <v>97</v>
      </c>
      <c r="B40" s="13" t="s">
        <v>63</v>
      </c>
      <c r="C40" s="76"/>
      <c r="D40" s="76"/>
      <c r="E40" s="1">
        <v>1</v>
      </c>
      <c r="F40" s="76" t="s">
        <v>19</v>
      </c>
      <c r="G40" s="14" t="s">
        <v>36</v>
      </c>
      <c r="H40" s="19"/>
      <c r="I40" s="16"/>
      <c r="J40" s="76"/>
      <c r="K40" s="76"/>
      <c r="L40" s="1">
        <v>1</v>
      </c>
      <c r="M40" s="76" t="s">
        <v>19</v>
      </c>
      <c r="N40" s="14" t="s">
        <v>36</v>
      </c>
      <c r="O40" s="19"/>
      <c r="P40" s="16"/>
    </row>
    <row r="41" spans="1:16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19</v>
      </c>
      <c r="G41" s="14" t="s">
        <v>36</v>
      </c>
      <c r="H41" s="19"/>
      <c r="I41" s="16"/>
      <c r="J41" s="76"/>
      <c r="K41" s="76"/>
      <c r="L41" s="1" t="s">
        <v>1</v>
      </c>
      <c r="M41" s="76" t="s">
        <v>19</v>
      </c>
      <c r="N41" s="14" t="s">
        <v>36</v>
      </c>
      <c r="O41" s="19"/>
      <c r="P41" s="16"/>
    </row>
    <row r="42" spans="1:16" s="17" customFormat="1" hidden="1" x14ac:dyDescent="0.25">
      <c r="A42" s="67" t="s">
        <v>97</v>
      </c>
      <c r="B42" s="13" t="s">
        <v>66</v>
      </c>
      <c r="C42" s="76"/>
      <c r="D42" s="76"/>
      <c r="E42" s="1">
        <v>1</v>
      </c>
      <c r="F42" s="76" t="s">
        <v>19</v>
      </c>
      <c r="G42" s="14" t="s">
        <v>36</v>
      </c>
      <c r="H42" s="19"/>
      <c r="I42" s="16"/>
      <c r="J42" s="76"/>
      <c r="K42" s="76"/>
      <c r="L42" s="1">
        <v>1</v>
      </c>
      <c r="M42" s="76" t="s">
        <v>19</v>
      </c>
      <c r="N42" s="14" t="s">
        <v>36</v>
      </c>
      <c r="O42" s="19"/>
      <c r="P42" s="16"/>
    </row>
    <row r="43" spans="1:16" s="17" customFormat="1" hidden="1" x14ac:dyDescent="0.25">
      <c r="A43" s="67" t="s">
        <v>97</v>
      </c>
      <c r="B43" s="13" t="s">
        <v>67</v>
      </c>
      <c r="C43" s="76"/>
      <c r="D43" s="76"/>
      <c r="E43" s="1">
        <v>1</v>
      </c>
      <c r="F43" s="76" t="s">
        <v>19</v>
      </c>
      <c r="G43" s="14" t="s">
        <v>36</v>
      </c>
      <c r="H43" s="19"/>
      <c r="I43" s="16"/>
      <c r="J43" s="76"/>
      <c r="K43" s="76"/>
      <c r="L43" s="1">
        <v>1</v>
      </c>
      <c r="M43" s="76" t="s">
        <v>19</v>
      </c>
      <c r="N43" s="14" t="s">
        <v>36</v>
      </c>
      <c r="O43" s="19"/>
      <c r="P43" s="16"/>
    </row>
    <row r="44" spans="1:16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19</v>
      </c>
      <c r="G44" s="14" t="s">
        <v>36</v>
      </c>
      <c r="H44" s="19"/>
      <c r="I44" s="16"/>
      <c r="J44" s="76"/>
      <c r="K44" s="76"/>
      <c r="L44" s="1" t="s">
        <v>1</v>
      </c>
      <c r="M44" s="76" t="s">
        <v>19</v>
      </c>
      <c r="N44" s="14" t="s">
        <v>36</v>
      </c>
      <c r="O44" s="19"/>
      <c r="P44" s="16"/>
    </row>
    <row r="45" spans="1:16" s="17" customFormat="1" ht="54.75" customHeight="1" x14ac:dyDescent="0.25">
      <c r="A45" s="67"/>
      <c r="B45" s="52" t="s">
        <v>70</v>
      </c>
      <c r="C45" s="77" t="s">
        <v>99</v>
      </c>
      <c r="D45" s="77" t="s">
        <v>99</v>
      </c>
      <c r="E45" s="77" t="s">
        <v>99</v>
      </c>
      <c r="F45" s="77" t="s">
        <v>99</v>
      </c>
      <c r="G45" s="77" t="s">
        <v>99</v>
      </c>
      <c r="H45" s="77" t="s">
        <v>99</v>
      </c>
      <c r="I45" s="22"/>
      <c r="J45" s="77" t="s">
        <v>99</v>
      </c>
      <c r="K45" s="77" t="s">
        <v>99</v>
      </c>
      <c r="L45" s="77" t="s">
        <v>99</v>
      </c>
      <c r="M45" s="77" t="s">
        <v>99</v>
      </c>
      <c r="N45" s="77" t="s">
        <v>99</v>
      </c>
      <c r="O45" s="77" t="s">
        <v>99</v>
      </c>
      <c r="P45" s="82" t="s">
        <v>99</v>
      </c>
    </row>
    <row r="46" spans="1:16" s="17" customFormat="1" x14ac:dyDescent="0.25">
      <c r="A46" s="69"/>
      <c r="B46" s="29"/>
      <c r="C46" s="26"/>
      <c r="D46" s="26"/>
      <c r="E46" s="26"/>
      <c r="F46" s="26"/>
      <c r="G46" s="26"/>
      <c r="H46" s="30"/>
      <c r="I46" s="31"/>
      <c r="J46" s="3"/>
      <c r="K46" s="4"/>
      <c r="L46" s="4"/>
    </row>
    <row r="47" spans="1:16" s="53" customFormat="1" ht="18.75" customHeight="1" x14ac:dyDescent="0.25">
      <c r="A47" s="150"/>
      <c r="B47" s="150"/>
      <c r="C47" s="150"/>
      <c r="D47" s="150"/>
      <c r="E47" s="150"/>
      <c r="F47" s="150"/>
      <c r="G47" s="150"/>
      <c r="H47" s="78"/>
      <c r="I47" s="35"/>
    </row>
    <row r="48" spans="1:16" s="53" customFormat="1" ht="41.25" customHeight="1" x14ac:dyDescent="0.25">
      <c r="A48" s="150"/>
      <c r="B48" s="150"/>
      <c r="C48" s="150"/>
      <c r="D48" s="150"/>
      <c r="E48" s="150"/>
      <c r="F48" s="150"/>
      <c r="G48" s="150"/>
      <c r="H48" s="78"/>
      <c r="I48" s="35"/>
    </row>
    <row r="49" spans="1:9" s="53" customFormat="1" ht="38.25" customHeight="1" x14ac:dyDescent="0.25">
      <c r="A49" s="150"/>
      <c r="B49" s="150"/>
      <c r="C49" s="150"/>
      <c r="D49" s="150"/>
      <c r="E49" s="150"/>
      <c r="F49" s="150"/>
      <c r="G49" s="150"/>
      <c r="H49" s="81"/>
      <c r="I49" s="35"/>
    </row>
    <row r="50" spans="1:9" s="53" customFormat="1" ht="18.75" customHeight="1" x14ac:dyDescent="0.25">
      <c r="A50" s="151"/>
      <c r="B50" s="151"/>
      <c r="C50" s="151"/>
      <c r="D50" s="151"/>
      <c r="E50" s="151"/>
      <c r="F50" s="151"/>
      <c r="G50" s="151"/>
      <c r="H50" s="78"/>
      <c r="I50" s="35"/>
    </row>
    <row r="51" spans="1:9" s="53" customFormat="1" ht="217.5" customHeight="1" x14ac:dyDescent="0.25">
      <c r="A51" s="146"/>
      <c r="B51" s="149"/>
      <c r="C51" s="149"/>
      <c r="D51" s="149"/>
      <c r="E51" s="149"/>
      <c r="F51" s="149"/>
      <c r="G51" s="149"/>
      <c r="H51" s="78"/>
      <c r="I51" s="35"/>
    </row>
    <row r="52" spans="1:9" ht="53.25" customHeight="1" x14ac:dyDescent="0.25">
      <c r="A52" s="146"/>
      <c r="B52" s="147"/>
      <c r="C52" s="147"/>
      <c r="D52" s="147"/>
      <c r="E52" s="147"/>
      <c r="F52" s="147"/>
      <c r="G52" s="147"/>
    </row>
    <row r="53" spans="1:9" x14ac:dyDescent="0.25">
      <c r="A53" s="148"/>
      <c r="B53" s="148"/>
      <c r="C53" s="148"/>
      <c r="D53" s="148"/>
      <c r="E53" s="148"/>
      <c r="F53" s="148"/>
      <c r="G53" s="148"/>
    </row>
    <row r="54" spans="1:9" x14ac:dyDescent="0.25">
      <c r="B54" s="81"/>
    </row>
    <row r="58" spans="1:9" x14ac:dyDescent="0.25">
      <c r="B58" s="8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9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zoomScaleSheetLayoutView="85" workbookViewId="0">
      <selection activeCell="F18" sqref="F1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3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52" t="s">
        <v>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</row>
    <row r="2" spans="1:17" ht="15.75" customHeight="1" x14ac:dyDescent="0.25">
      <c r="A2" s="163" t="s">
        <v>0</v>
      </c>
      <c r="B2" s="164" t="s">
        <v>2</v>
      </c>
      <c r="C2" s="165" t="s">
        <v>39</v>
      </c>
      <c r="D2" s="165"/>
      <c r="E2" s="165"/>
      <c r="F2" s="165"/>
      <c r="G2" s="165"/>
      <c r="H2" s="165"/>
      <c r="I2" s="165"/>
      <c r="J2" s="165"/>
      <c r="K2" s="165" t="s">
        <v>40</v>
      </c>
      <c r="L2" s="165"/>
      <c r="M2" s="165"/>
      <c r="N2" s="165"/>
      <c r="O2" s="165"/>
      <c r="P2" s="165"/>
      <c r="Q2" s="165"/>
    </row>
    <row r="3" spans="1:17" ht="45" customHeight="1" x14ac:dyDescent="0.25">
      <c r="A3" s="163"/>
      <c r="B3" s="164"/>
      <c r="C3" s="166" t="s">
        <v>122</v>
      </c>
      <c r="D3" s="167"/>
      <c r="E3" s="167"/>
      <c r="F3" s="167"/>
      <c r="G3" s="167"/>
      <c r="H3" s="167"/>
      <c r="I3" s="167"/>
      <c r="J3" s="168"/>
      <c r="K3" s="166" t="s">
        <v>123</v>
      </c>
      <c r="L3" s="167"/>
      <c r="M3" s="167"/>
      <c r="N3" s="167"/>
      <c r="O3" s="167"/>
      <c r="P3" s="167"/>
      <c r="Q3" s="168"/>
    </row>
    <row r="4" spans="1:17" ht="33.75" customHeight="1" x14ac:dyDescent="0.25">
      <c r="A4" s="163"/>
      <c r="B4" s="164"/>
      <c r="C4" s="164" t="s">
        <v>12</v>
      </c>
      <c r="D4" s="164"/>
      <c r="E4" s="164"/>
      <c r="F4" s="164"/>
      <c r="G4" s="164" t="s">
        <v>100</v>
      </c>
      <c r="H4" s="169"/>
      <c r="I4" s="169"/>
      <c r="J4" s="169"/>
      <c r="K4" s="164" t="s">
        <v>12</v>
      </c>
      <c r="L4" s="164"/>
      <c r="M4" s="164"/>
      <c r="N4" s="164"/>
      <c r="O4" s="164" t="s">
        <v>100</v>
      </c>
      <c r="P4" s="169"/>
      <c r="Q4" s="169"/>
    </row>
    <row r="5" spans="1:17" s="7" customFormat="1" ht="94.5" x14ac:dyDescent="0.25">
      <c r="A5" s="163"/>
      <c r="B5" s="164"/>
      <c r="C5" s="61" t="s">
        <v>25</v>
      </c>
      <c r="D5" s="61" t="s">
        <v>8</v>
      </c>
      <c r="E5" s="61" t="s">
        <v>96</v>
      </c>
      <c r="F5" s="61" t="s">
        <v>10</v>
      </c>
      <c r="G5" s="61" t="s">
        <v>13</v>
      </c>
      <c r="H5" s="61" t="s">
        <v>47</v>
      </c>
      <c r="I5" s="104" t="s">
        <v>137</v>
      </c>
      <c r="J5" s="11" t="s">
        <v>48</v>
      </c>
      <c r="K5" s="61" t="s">
        <v>25</v>
      </c>
      <c r="L5" s="61" t="s">
        <v>8</v>
      </c>
      <c r="M5" s="61" t="s">
        <v>96</v>
      </c>
      <c r="N5" s="61" t="s">
        <v>10</v>
      </c>
      <c r="O5" s="61" t="s">
        <v>13</v>
      </c>
      <c r="P5" s="61" t="s">
        <v>49</v>
      </c>
      <c r="Q5" s="11" t="s">
        <v>48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04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102</v>
      </c>
      <c r="C7" s="61" t="s">
        <v>99</v>
      </c>
      <c r="D7" s="61" t="s">
        <v>99</v>
      </c>
      <c r="E7" s="61" t="s">
        <v>99</v>
      </c>
      <c r="F7" s="61" t="s">
        <v>99</v>
      </c>
      <c r="G7" s="61" t="s">
        <v>99</v>
      </c>
      <c r="H7" s="61" t="s">
        <v>99</v>
      </c>
      <c r="I7" s="104" t="s">
        <v>99</v>
      </c>
      <c r="J7" s="61" t="s">
        <v>99</v>
      </c>
      <c r="K7" s="61" t="s">
        <v>99</v>
      </c>
      <c r="L7" s="61" t="s">
        <v>99</v>
      </c>
      <c r="M7" s="61" t="s">
        <v>99</v>
      </c>
      <c r="N7" s="61" t="s">
        <v>99</v>
      </c>
      <c r="O7" s="61" t="s">
        <v>99</v>
      </c>
      <c r="P7" s="61" t="s">
        <v>99</v>
      </c>
      <c r="Q7" s="61" t="s">
        <v>99</v>
      </c>
    </row>
    <row r="8" spans="1:17" s="17" customFormat="1" x14ac:dyDescent="0.25">
      <c r="A8" s="65" t="s">
        <v>75</v>
      </c>
      <c r="B8" s="13"/>
      <c r="C8" s="110" t="s">
        <v>99</v>
      </c>
      <c r="D8" s="110" t="s">
        <v>99</v>
      </c>
      <c r="E8" s="110" t="s">
        <v>99</v>
      </c>
      <c r="F8" s="110" t="s">
        <v>99</v>
      </c>
      <c r="G8" s="110" t="s">
        <v>99</v>
      </c>
      <c r="H8" s="110" t="s">
        <v>99</v>
      </c>
      <c r="I8" s="110" t="s">
        <v>99</v>
      </c>
      <c r="J8" s="110" t="s">
        <v>99</v>
      </c>
      <c r="K8" s="61" t="s">
        <v>99</v>
      </c>
      <c r="L8" s="61" t="s">
        <v>99</v>
      </c>
      <c r="M8" s="61" t="s">
        <v>99</v>
      </c>
      <c r="N8" s="61" t="s">
        <v>99</v>
      </c>
      <c r="O8" s="14" t="s">
        <v>99</v>
      </c>
      <c r="P8" s="1" t="s">
        <v>99</v>
      </c>
      <c r="Q8" s="9" t="s">
        <v>99</v>
      </c>
    </row>
    <row r="9" spans="1:17" s="17" customFormat="1" x14ac:dyDescent="0.25">
      <c r="A9" s="65" t="s">
        <v>76</v>
      </c>
      <c r="B9" s="13"/>
      <c r="C9" s="110" t="s">
        <v>99</v>
      </c>
      <c r="D9" s="110" t="s">
        <v>99</v>
      </c>
      <c r="E9" s="110" t="s">
        <v>99</v>
      </c>
      <c r="F9" s="110" t="s">
        <v>99</v>
      </c>
      <c r="G9" s="110" t="s">
        <v>99</v>
      </c>
      <c r="H9" s="110" t="s">
        <v>99</v>
      </c>
      <c r="I9" s="110" t="s">
        <v>99</v>
      </c>
      <c r="J9" s="110" t="s">
        <v>99</v>
      </c>
      <c r="K9" s="61" t="s">
        <v>99</v>
      </c>
      <c r="L9" s="61" t="s">
        <v>99</v>
      </c>
      <c r="M9" s="61" t="s">
        <v>99</v>
      </c>
      <c r="N9" s="61" t="s">
        <v>99</v>
      </c>
      <c r="O9" s="14" t="s">
        <v>99</v>
      </c>
      <c r="P9" s="19" t="s">
        <v>99</v>
      </c>
      <c r="Q9" s="9" t="s">
        <v>99</v>
      </c>
    </row>
    <row r="10" spans="1:17" s="17" customFormat="1" hidden="1" x14ac:dyDescent="0.25">
      <c r="A10" s="65" t="s">
        <v>1</v>
      </c>
      <c r="B10" s="13" t="s">
        <v>1</v>
      </c>
      <c r="C10" s="110" t="s">
        <v>99</v>
      </c>
      <c r="D10" s="110" t="s">
        <v>99</v>
      </c>
      <c r="E10" s="110" t="s">
        <v>99</v>
      </c>
      <c r="F10" s="110" t="s">
        <v>99</v>
      </c>
      <c r="G10" s="110" t="s">
        <v>99</v>
      </c>
      <c r="H10" s="110" t="s">
        <v>99</v>
      </c>
      <c r="I10" s="110" t="s">
        <v>99</v>
      </c>
      <c r="J10" s="110" t="s">
        <v>99</v>
      </c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101</v>
      </c>
      <c r="C11" s="110" t="s">
        <v>99</v>
      </c>
      <c r="D11" s="110" t="s">
        <v>99</v>
      </c>
      <c r="E11" s="110" t="s">
        <v>99</v>
      </c>
      <c r="F11" s="110" t="s">
        <v>99</v>
      </c>
      <c r="G11" s="110" t="s">
        <v>99</v>
      </c>
      <c r="H11" s="110" t="s">
        <v>99</v>
      </c>
      <c r="I11" s="110" t="s">
        <v>99</v>
      </c>
      <c r="J11" s="110" t="s">
        <v>99</v>
      </c>
      <c r="K11" s="60" t="s">
        <v>99</v>
      </c>
      <c r="L11" s="60" t="s">
        <v>99</v>
      </c>
      <c r="M11" s="60" t="s">
        <v>99</v>
      </c>
      <c r="N11" s="60" t="s">
        <v>99</v>
      </c>
      <c r="O11" s="60" t="s">
        <v>99</v>
      </c>
      <c r="P11" s="60" t="s">
        <v>99</v>
      </c>
      <c r="Q11" s="60" t="s">
        <v>99</v>
      </c>
    </row>
    <row r="12" spans="1:17" ht="15.75" customHeight="1" x14ac:dyDescent="0.25">
      <c r="A12" s="67" t="s">
        <v>77</v>
      </c>
      <c r="C12" s="110" t="s">
        <v>99</v>
      </c>
      <c r="D12" s="110" t="s">
        <v>99</v>
      </c>
      <c r="E12" s="110" t="s">
        <v>99</v>
      </c>
      <c r="F12" s="110" t="s">
        <v>99</v>
      </c>
      <c r="G12" s="110" t="s">
        <v>99</v>
      </c>
      <c r="H12" s="110" t="s">
        <v>99</v>
      </c>
      <c r="I12" s="110" t="s">
        <v>99</v>
      </c>
      <c r="J12" s="110" t="s">
        <v>99</v>
      </c>
      <c r="K12" s="60"/>
      <c r="L12" s="60" t="s">
        <v>18</v>
      </c>
      <c r="M12" s="60"/>
      <c r="N12" s="60" t="s">
        <v>19</v>
      </c>
      <c r="O12" s="58" t="s">
        <v>37</v>
      </c>
      <c r="P12" s="58"/>
      <c r="Q12" s="33"/>
    </row>
    <row r="13" spans="1:17" ht="15.75" customHeight="1" x14ac:dyDescent="0.25">
      <c r="A13" s="67" t="s">
        <v>78</v>
      </c>
      <c r="B13" s="13"/>
      <c r="C13" s="110" t="s">
        <v>99</v>
      </c>
      <c r="D13" s="110" t="s">
        <v>99</v>
      </c>
      <c r="E13" s="110" t="s">
        <v>99</v>
      </c>
      <c r="F13" s="110" t="s">
        <v>99</v>
      </c>
      <c r="G13" s="110" t="s">
        <v>99</v>
      </c>
      <c r="H13" s="110" t="s">
        <v>99</v>
      </c>
      <c r="I13" s="110" t="s">
        <v>99</v>
      </c>
      <c r="J13" s="110" t="s">
        <v>99</v>
      </c>
      <c r="K13" s="60"/>
      <c r="L13" s="60" t="s">
        <v>18</v>
      </c>
      <c r="M13" s="60"/>
      <c r="N13" s="60" t="s">
        <v>19</v>
      </c>
      <c r="O13" s="58" t="s">
        <v>37</v>
      </c>
      <c r="P13" s="58"/>
      <c r="Q13" s="33"/>
    </row>
    <row r="14" spans="1:17" ht="15.75" customHeight="1" x14ac:dyDescent="0.25">
      <c r="A14" s="67" t="s">
        <v>161</v>
      </c>
      <c r="B14" s="13"/>
      <c r="C14" s="110" t="s">
        <v>99</v>
      </c>
      <c r="D14" s="110" t="s">
        <v>99</v>
      </c>
      <c r="E14" s="110" t="s">
        <v>99</v>
      </c>
      <c r="F14" s="110" t="s">
        <v>99</v>
      </c>
      <c r="G14" s="110" t="s">
        <v>99</v>
      </c>
      <c r="H14" s="110" t="s">
        <v>99</v>
      </c>
      <c r="I14" s="110" t="s">
        <v>99</v>
      </c>
      <c r="J14" s="110" t="s">
        <v>99</v>
      </c>
      <c r="K14" s="60"/>
      <c r="L14" s="60"/>
      <c r="M14" s="60"/>
      <c r="N14" s="60"/>
      <c r="O14" s="111"/>
      <c r="P14" s="111"/>
      <c r="Q14" s="33"/>
    </row>
    <row r="15" spans="1:17" ht="15.75" customHeight="1" x14ac:dyDescent="0.25">
      <c r="A15" s="67" t="s">
        <v>120</v>
      </c>
      <c r="B15" s="13" t="s">
        <v>6</v>
      </c>
      <c r="C15" s="110" t="s">
        <v>99</v>
      </c>
      <c r="D15" s="110" t="s">
        <v>99</v>
      </c>
      <c r="E15" s="110" t="s">
        <v>99</v>
      </c>
      <c r="F15" s="110" t="s">
        <v>99</v>
      </c>
      <c r="G15" s="110" t="s">
        <v>99</v>
      </c>
      <c r="H15" s="110" t="s">
        <v>99</v>
      </c>
      <c r="I15" s="110" t="s">
        <v>99</v>
      </c>
      <c r="J15" s="110" t="s">
        <v>99</v>
      </c>
      <c r="K15" s="60"/>
      <c r="L15" s="60"/>
      <c r="M15" s="60"/>
      <c r="N15" s="60"/>
      <c r="O15" s="58"/>
      <c r="P15" s="58"/>
      <c r="Q15" s="33"/>
    </row>
    <row r="16" spans="1:17" ht="15.75" customHeight="1" x14ac:dyDescent="0.25">
      <c r="A16" s="67" t="s">
        <v>79</v>
      </c>
      <c r="B16" s="13"/>
      <c r="C16" s="110" t="s">
        <v>99</v>
      </c>
      <c r="D16" s="110" t="s">
        <v>99</v>
      </c>
      <c r="E16" s="110" t="s">
        <v>99</v>
      </c>
      <c r="F16" s="110" t="s">
        <v>99</v>
      </c>
      <c r="G16" s="110" t="s">
        <v>99</v>
      </c>
      <c r="H16" s="110" t="s">
        <v>99</v>
      </c>
      <c r="I16" s="110" t="s">
        <v>99</v>
      </c>
      <c r="J16" s="110" t="s">
        <v>99</v>
      </c>
      <c r="K16" s="60"/>
      <c r="L16" s="60" t="s">
        <v>99</v>
      </c>
      <c r="M16" s="60" t="s">
        <v>99</v>
      </c>
      <c r="N16" s="60" t="s">
        <v>99</v>
      </c>
      <c r="O16" s="105" t="s">
        <v>99</v>
      </c>
      <c r="P16" s="105" t="s">
        <v>99</v>
      </c>
      <c r="Q16" s="33" t="s">
        <v>99</v>
      </c>
    </row>
    <row r="17" spans="1:17" ht="15.75" customHeight="1" x14ac:dyDescent="0.25">
      <c r="A17" s="67"/>
      <c r="B17" s="13"/>
      <c r="C17" s="60"/>
      <c r="D17" s="60"/>
      <c r="E17" s="60"/>
      <c r="F17" s="60"/>
      <c r="G17" s="105"/>
      <c r="H17" s="105"/>
      <c r="I17" s="105"/>
      <c r="J17" s="33"/>
      <c r="K17" s="60"/>
      <c r="L17" s="60"/>
      <c r="M17" s="60"/>
      <c r="N17" s="60"/>
      <c r="O17" s="105"/>
      <c r="P17" s="105"/>
      <c r="Q17" s="33"/>
    </row>
    <row r="18" spans="1:17" s="17" customFormat="1" ht="55.5" customHeight="1" x14ac:dyDescent="0.25">
      <c r="A18" s="67"/>
      <c r="B18" s="52" t="s">
        <v>50</v>
      </c>
      <c r="C18" s="62" t="s">
        <v>99</v>
      </c>
      <c r="D18" s="62" t="s">
        <v>99</v>
      </c>
      <c r="E18" s="62" t="s">
        <v>99</v>
      </c>
      <c r="F18" s="62" t="s">
        <v>99</v>
      </c>
      <c r="G18" s="62" t="s">
        <v>99</v>
      </c>
      <c r="H18" s="62" t="s">
        <v>99</v>
      </c>
      <c r="I18" s="106">
        <v>1.4</v>
      </c>
      <c r="J18" s="11" t="e">
        <f>J8+J9+J16</f>
        <v>#VALUE!</v>
      </c>
      <c r="K18" s="62" t="s">
        <v>99</v>
      </c>
      <c r="L18" s="62" t="s">
        <v>99</v>
      </c>
      <c r="M18" s="62" t="s">
        <v>99</v>
      </c>
      <c r="N18" s="62" t="s">
        <v>99</v>
      </c>
      <c r="O18" s="62" t="s">
        <v>99</v>
      </c>
      <c r="P18" s="62" t="s">
        <v>99</v>
      </c>
      <c r="Q18" s="104" t="s">
        <v>99</v>
      </c>
    </row>
    <row r="19" spans="1:17" ht="15.75" customHeight="1" x14ac:dyDescent="0.25">
      <c r="A19" s="70"/>
      <c r="B19" s="34"/>
      <c r="C19" s="28"/>
      <c r="D19" s="57"/>
      <c r="E19" s="57"/>
      <c r="F19" s="57"/>
      <c r="G19" s="59"/>
      <c r="H19" s="59"/>
      <c r="I19" s="107"/>
      <c r="J19" s="35"/>
      <c r="K19" s="32"/>
      <c r="L19" s="32"/>
    </row>
    <row r="20" spans="1:17" s="53" customFormat="1" ht="18.75" customHeight="1" x14ac:dyDescent="0.25">
      <c r="A20" s="150"/>
      <c r="B20" s="150"/>
      <c r="C20" s="150"/>
      <c r="D20" s="150"/>
      <c r="E20" s="150"/>
      <c r="F20" s="150"/>
      <c r="G20" s="150"/>
      <c r="H20" s="59"/>
      <c r="I20" s="107"/>
      <c r="J20" s="35"/>
    </row>
    <row r="21" spans="1:17" s="53" customFormat="1" ht="41.25" customHeight="1" x14ac:dyDescent="0.25">
      <c r="A21" s="150"/>
      <c r="B21" s="150"/>
      <c r="C21" s="150"/>
      <c r="D21" s="150"/>
      <c r="E21" s="150"/>
      <c r="F21" s="150"/>
      <c r="G21" s="150"/>
      <c r="H21" s="59"/>
      <c r="I21" s="107"/>
      <c r="J21" s="35"/>
    </row>
    <row r="22" spans="1:17" s="53" customFormat="1" ht="38.25" customHeight="1" x14ac:dyDescent="0.25">
      <c r="A22" s="150"/>
      <c r="B22" s="150"/>
      <c r="C22" s="150"/>
      <c r="D22" s="150"/>
      <c r="E22" s="150"/>
      <c r="F22" s="150"/>
      <c r="G22" s="150"/>
      <c r="H22"/>
      <c r="I22"/>
      <c r="J22" s="35"/>
    </row>
    <row r="23" spans="1:17" s="53" customFormat="1" ht="18.75" customHeight="1" x14ac:dyDescent="0.25">
      <c r="A23" s="151"/>
      <c r="B23" s="151"/>
      <c r="C23" s="151"/>
      <c r="D23" s="151"/>
      <c r="E23" s="151"/>
      <c r="F23" s="151"/>
      <c r="G23" s="151"/>
      <c r="H23" s="59"/>
      <c r="I23" s="107"/>
      <c r="J23" s="35"/>
    </row>
    <row r="24" spans="1:17" s="53" customFormat="1" ht="217.5" customHeight="1" x14ac:dyDescent="0.25">
      <c r="A24" s="146"/>
      <c r="B24" s="149"/>
      <c r="C24" s="149"/>
      <c r="D24" s="149"/>
      <c r="E24" s="149"/>
      <c r="F24" s="149"/>
      <c r="G24" s="149"/>
      <c r="H24" s="59"/>
      <c r="I24" s="107"/>
      <c r="J24" s="35"/>
    </row>
    <row r="25" spans="1:17" ht="53.25" customHeight="1" x14ac:dyDescent="0.25">
      <c r="A25" s="146"/>
      <c r="B25" s="147"/>
      <c r="C25" s="147"/>
      <c r="D25" s="147"/>
      <c r="E25" s="147"/>
      <c r="F25" s="147"/>
      <c r="G25" s="147"/>
    </row>
    <row r="26" spans="1:17" x14ac:dyDescent="0.25">
      <c r="A26" s="148"/>
      <c r="B26" s="148"/>
      <c r="C26" s="148"/>
      <c r="D26" s="148"/>
      <c r="E26" s="148"/>
      <c r="F26" s="148"/>
      <c r="G26" s="148"/>
    </row>
    <row r="27" spans="1:17" x14ac:dyDescent="0.25">
      <c r="B27"/>
    </row>
    <row r="31" spans="1:17" x14ac:dyDescent="0.25">
      <c r="B31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1"/>
  <sheetViews>
    <sheetView tabSelected="1" zoomScaleSheetLayoutView="85" workbookViewId="0">
      <selection activeCell="B169" sqref="B169"/>
    </sheetView>
  </sheetViews>
  <sheetFormatPr defaultRowHeight="15.75" x14ac:dyDescent="0.25"/>
  <cols>
    <col min="1" max="1" width="11" style="124" customWidth="1"/>
    <col min="2" max="2" width="29.25" style="123" customWidth="1"/>
    <col min="3" max="3" width="14" style="10" customWidth="1"/>
    <col min="4" max="4" width="27.625" style="10" customWidth="1"/>
    <col min="5" max="5" width="13.625" style="10" customWidth="1"/>
    <col min="6" max="6" width="10.875" style="10" customWidth="1"/>
    <col min="7" max="7" width="18.75" style="10" customWidth="1"/>
    <col min="8" max="9" width="13.875" style="10" customWidth="1"/>
    <col min="10" max="10" width="14.375" style="10" bestFit="1" customWidth="1"/>
    <col min="11" max="13" width="16.75" style="10" customWidth="1"/>
    <col min="14" max="14" width="14" style="123" hidden="1" customWidth="1"/>
    <col min="15" max="15" width="22.375" style="123" hidden="1" customWidth="1"/>
    <col min="16" max="16" width="13.5" style="123" hidden="1" customWidth="1"/>
    <col min="17" max="17" width="10.875" style="123" hidden="1" customWidth="1"/>
    <col min="18" max="18" width="13.875" style="123" hidden="1" customWidth="1"/>
    <col min="19" max="19" width="16.75" style="123" hidden="1" customWidth="1"/>
    <col min="20" max="20" width="15.125" style="123" hidden="1" customWidth="1"/>
    <col min="21" max="16384" width="9" style="123"/>
  </cols>
  <sheetData>
    <row r="1" spans="1:32" x14ac:dyDescent="0.25">
      <c r="K1" s="122"/>
      <c r="L1" s="122"/>
      <c r="M1" s="122"/>
    </row>
    <row r="2" spans="1:32" x14ac:dyDescent="0.25">
      <c r="K2" s="122"/>
      <c r="L2" s="122"/>
      <c r="M2" s="122"/>
    </row>
    <row r="3" spans="1:32" x14ac:dyDescent="0.25">
      <c r="K3" s="122"/>
      <c r="L3" s="122"/>
      <c r="M3" s="122"/>
    </row>
    <row r="4" spans="1:32" x14ac:dyDescent="0.25">
      <c r="K4" s="122"/>
      <c r="L4" s="122"/>
      <c r="M4" s="122"/>
    </row>
    <row r="5" spans="1:32" ht="39.75" customHeight="1" x14ac:dyDescent="0.25">
      <c r="A5" s="172" t="s">
        <v>170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1:32" x14ac:dyDescent="0.25">
      <c r="A6" s="163" t="s">
        <v>0</v>
      </c>
      <c r="B6" s="164" t="s">
        <v>2</v>
      </c>
      <c r="C6" s="164" t="s">
        <v>39</v>
      </c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 t="s">
        <v>40</v>
      </c>
      <c r="O6" s="164"/>
      <c r="P6" s="164"/>
      <c r="Q6" s="164"/>
      <c r="R6" s="164"/>
      <c r="S6" s="164"/>
      <c r="T6" s="164"/>
    </row>
    <row r="7" spans="1:32" x14ac:dyDescent="0.25">
      <c r="A7" s="163"/>
      <c r="B7" s="164"/>
      <c r="C7" s="166" t="s">
        <v>171</v>
      </c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6" t="s">
        <v>121</v>
      </c>
      <c r="O7" s="167"/>
      <c r="P7" s="167"/>
      <c r="Q7" s="167"/>
      <c r="R7" s="167"/>
      <c r="S7" s="167"/>
      <c r="T7" s="168"/>
    </row>
    <row r="8" spans="1:32" x14ac:dyDescent="0.25">
      <c r="A8" s="163"/>
      <c r="B8" s="164"/>
      <c r="C8" s="164" t="s">
        <v>12</v>
      </c>
      <c r="D8" s="164"/>
      <c r="E8" s="164"/>
      <c r="F8" s="164"/>
      <c r="G8" s="166" t="s">
        <v>100</v>
      </c>
      <c r="H8" s="167"/>
      <c r="I8" s="167"/>
      <c r="J8" s="167"/>
      <c r="K8" s="167"/>
      <c r="L8" s="167"/>
      <c r="M8" s="167"/>
      <c r="N8" s="164" t="s">
        <v>12</v>
      </c>
      <c r="O8" s="164"/>
      <c r="P8" s="164"/>
      <c r="Q8" s="164"/>
      <c r="R8" s="164" t="s">
        <v>100</v>
      </c>
      <c r="S8" s="169"/>
      <c r="T8" s="169"/>
    </row>
    <row r="9" spans="1:32" s="7" customFormat="1" ht="160.5" customHeight="1" x14ac:dyDescent="0.25">
      <c r="A9" s="163"/>
      <c r="B9" s="164"/>
      <c r="C9" s="126" t="s">
        <v>25</v>
      </c>
      <c r="D9" s="126" t="s">
        <v>8</v>
      </c>
      <c r="E9" s="126" t="s">
        <v>10</v>
      </c>
      <c r="F9" s="126" t="s">
        <v>96</v>
      </c>
      <c r="G9" s="11" t="s">
        <v>172</v>
      </c>
      <c r="H9" s="126" t="s">
        <v>174</v>
      </c>
      <c r="I9" s="126" t="s">
        <v>181</v>
      </c>
      <c r="J9" s="126" t="s">
        <v>175</v>
      </c>
      <c r="K9" s="126" t="s">
        <v>173</v>
      </c>
      <c r="L9" s="126" t="s">
        <v>177</v>
      </c>
      <c r="M9" s="126" t="s">
        <v>183</v>
      </c>
      <c r="N9" s="117" t="s">
        <v>25</v>
      </c>
      <c r="O9" s="117" t="s">
        <v>8</v>
      </c>
      <c r="P9" s="117" t="s">
        <v>96</v>
      </c>
      <c r="Q9" s="117" t="s">
        <v>10</v>
      </c>
      <c r="R9" s="117" t="s">
        <v>13</v>
      </c>
      <c r="S9" s="117" t="s">
        <v>49</v>
      </c>
      <c r="T9" s="11" t="s">
        <v>48</v>
      </c>
    </row>
    <row r="10" spans="1:32" s="10" customFormat="1" x14ac:dyDescent="0.25">
      <c r="A10" s="128">
        <v>1</v>
      </c>
      <c r="B10" s="126">
        <v>2</v>
      </c>
      <c r="C10" s="128">
        <v>3</v>
      </c>
      <c r="D10" s="126">
        <v>4</v>
      </c>
      <c r="E10" s="128">
        <v>5</v>
      </c>
      <c r="F10" s="126">
        <v>6</v>
      </c>
      <c r="G10" s="128">
        <v>7</v>
      </c>
      <c r="H10" s="126">
        <v>8</v>
      </c>
      <c r="I10" s="126">
        <v>9</v>
      </c>
      <c r="J10" s="128" t="s">
        <v>176</v>
      </c>
      <c r="K10" s="126">
        <v>11</v>
      </c>
      <c r="L10" s="126">
        <v>12</v>
      </c>
      <c r="M10" s="128" t="s">
        <v>182</v>
      </c>
      <c r="N10" s="118">
        <v>10</v>
      </c>
      <c r="O10" s="11">
        <v>11</v>
      </c>
      <c r="P10" s="117">
        <v>12</v>
      </c>
      <c r="Q10" s="11">
        <v>13</v>
      </c>
      <c r="R10" s="117">
        <v>14</v>
      </c>
      <c r="S10" s="11">
        <v>15</v>
      </c>
      <c r="T10" s="117">
        <v>16</v>
      </c>
    </row>
    <row r="11" spans="1:32" s="10" customFormat="1" x14ac:dyDescent="0.25">
      <c r="A11" s="173" t="s">
        <v>205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18"/>
      <c r="O11" s="11"/>
      <c r="P11" s="117"/>
      <c r="Q11" s="11"/>
      <c r="R11" s="117"/>
      <c r="S11" s="11"/>
      <c r="T11" s="117"/>
    </row>
    <row r="12" spans="1:32" s="10" customFormat="1" ht="21" customHeight="1" x14ac:dyDescent="0.25">
      <c r="A12" s="170" t="s">
        <v>206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18"/>
      <c r="O12" s="11"/>
      <c r="P12" s="117"/>
      <c r="Q12" s="11"/>
      <c r="R12" s="117"/>
      <c r="S12" s="11"/>
      <c r="T12" s="117"/>
    </row>
    <row r="13" spans="1:32" s="10" customFormat="1" ht="47.25" x14ac:dyDescent="0.25">
      <c r="A13" s="129">
        <v>1</v>
      </c>
      <c r="B13" s="12" t="s">
        <v>191</v>
      </c>
      <c r="C13" s="130">
        <v>10</v>
      </c>
      <c r="D13" s="130" t="s">
        <v>192</v>
      </c>
      <c r="E13" s="130" t="s">
        <v>190</v>
      </c>
      <c r="F13" s="130">
        <v>1</v>
      </c>
      <c r="G13" s="130" t="s">
        <v>193</v>
      </c>
      <c r="H13" s="120">
        <v>1338.63</v>
      </c>
      <c r="I13" s="120" t="s">
        <v>124</v>
      </c>
      <c r="J13" s="120">
        <v>1.4</v>
      </c>
      <c r="K13" s="120">
        <f>F13*H13*J13</f>
        <v>1874.0820000000001</v>
      </c>
      <c r="L13" s="171">
        <v>1424.768</v>
      </c>
      <c r="M13" s="120"/>
      <c r="N13" s="118" t="s">
        <v>99</v>
      </c>
      <c r="O13" s="117" t="s">
        <v>99</v>
      </c>
      <c r="P13" s="117" t="s">
        <v>99</v>
      </c>
      <c r="Q13" s="117" t="s">
        <v>99</v>
      </c>
      <c r="R13" s="117" t="s">
        <v>99</v>
      </c>
      <c r="S13" s="117" t="s">
        <v>99</v>
      </c>
      <c r="T13" s="117" t="s">
        <v>99</v>
      </c>
    </row>
    <row r="14" spans="1:32" ht="51" customHeight="1" x14ac:dyDescent="0.25">
      <c r="A14" s="132">
        <v>2</v>
      </c>
      <c r="B14" s="52" t="s">
        <v>103</v>
      </c>
      <c r="C14" s="127"/>
      <c r="D14" s="127"/>
      <c r="E14" s="126"/>
      <c r="F14" s="126"/>
      <c r="G14" s="13"/>
      <c r="H14" s="121"/>
      <c r="I14" s="121"/>
      <c r="J14" s="121"/>
      <c r="K14" s="120">
        <f>SUM(K13:K13)</f>
        <v>1874.0820000000001</v>
      </c>
      <c r="L14" s="171"/>
      <c r="M14" s="120"/>
      <c r="N14" s="125" t="s">
        <v>99</v>
      </c>
      <c r="O14" s="119" t="s">
        <v>99</v>
      </c>
      <c r="P14" s="119" t="s">
        <v>99</v>
      </c>
      <c r="Q14" s="119" t="s">
        <v>99</v>
      </c>
      <c r="R14" s="119" t="s">
        <v>99</v>
      </c>
      <c r="S14" s="119" t="s">
        <v>99</v>
      </c>
      <c r="T14" s="117" t="s">
        <v>99</v>
      </c>
    </row>
    <row r="15" spans="1:32" ht="65.25" customHeight="1" x14ac:dyDescent="0.25">
      <c r="A15" s="136">
        <v>3</v>
      </c>
      <c r="B15" s="12" t="s">
        <v>180</v>
      </c>
      <c r="C15" s="8"/>
      <c r="D15" s="126"/>
      <c r="E15" s="126"/>
      <c r="F15" s="126"/>
      <c r="G15" s="13"/>
      <c r="H15" s="120"/>
      <c r="I15" s="120"/>
      <c r="J15" s="120"/>
      <c r="K15" s="120">
        <f>K14*1.053</f>
        <v>1973.4083459999999</v>
      </c>
      <c r="L15" s="171"/>
      <c r="M15" s="120">
        <f>K15-L13</f>
        <v>548.64034599999991</v>
      </c>
      <c r="N15" s="32"/>
      <c r="O15" s="32"/>
    </row>
    <row r="16" spans="1:32" s="10" customFormat="1" ht="21" customHeight="1" x14ac:dyDescent="0.25">
      <c r="A16" s="170" t="s">
        <v>207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35"/>
      <c r="O16" s="11"/>
      <c r="P16" s="133"/>
      <c r="Q16" s="11"/>
      <c r="R16" s="133"/>
      <c r="S16" s="11"/>
      <c r="T16" s="133"/>
    </row>
    <row r="17" spans="1:20" s="10" customFormat="1" ht="47.25" x14ac:dyDescent="0.25">
      <c r="A17" s="136">
        <v>1</v>
      </c>
      <c r="B17" s="12" t="s">
        <v>191</v>
      </c>
      <c r="C17" s="133">
        <v>10</v>
      </c>
      <c r="D17" s="133" t="s">
        <v>194</v>
      </c>
      <c r="E17" s="133" t="s">
        <v>190</v>
      </c>
      <c r="F17" s="133">
        <v>1</v>
      </c>
      <c r="G17" s="133" t="s">
        <v>195</v>
      </c>
      <c r="H17" s="120">
        <v>1288.9100000000001</v>
      </c>
      <c r="I17" s="120" t="s">
        <v>124</v>
      </c>
      <c r="J17" s="120">
        <v>1.4</v>
      </c>
      <c r="K17" s="120">
        <f>F17*H17*J17</f>
        <v>1804.4739999999999</v>
      </c>
      <c r="L17" s="171">
        <v>1088.905</v>
      </c>
      <c r="M17" s="120"/>
      <c r="N17" s="135" t="s">
        <v>99</v>
      </c>
      <c r="O17" s="133" t="s">
        <v>99</v>
      </c>
      <c r="P17" s="133" t="s">
        <v>99</v>
      </c>
      <c r="Q17" s="133" t="s">
        <v>99</v>
      </c>
      <c r="R17" s="133" t="s">
        <v>99</v>
      </c>
      <c r="S17" s="133" t="s">
        <v>99</v>
      </c>
      <c r="T17" s="133" t="s">
        <v>99</v>
      </c>
    </row>
    <row r="18" spans="1:20" ht="51" customHeight="1" x14ac:dyDescent="0.25">
      <c r="A18" s="132">
        <v>2</v>
      </c>
      <c r="B18" s="52" t="s">
        <v>103</v>
      </c>
      <c r="C18" s="134"/>
      <c r="D18" s="134"/>
      <c r="E18" s="133"/>
      <c r="F18" s="133"/>
      <c r="G18" s="13"/>
      <c r="H18" s="121"/>
      <c r="I18" s="121"/>
      <c r="J18" s="121"/>
      <c r="K18" s="120">
        <f>SUM(K17:K17)</f>
        <v>1804.4739999999999</v>
      </c>
      <c r="L18" s="171"/>
      <c r="M18" s="120"/>
      <c r="N18" s="125" t="s">
        <v>99</v>
      </c>
      <c r="O18" s="134" t="s">
        <v>99</v>
      </c>
      <c r="P18" s="134" t="s">
        <v>99</v>
      </c>
      <c r="Q18" s="134" t="s">
        <v>99</v>
      </c>
      <c r="R18" s="134" t="s">
        <v>99</v>
      </c>
      <c r="S18" s="134" t="s">
        <v>99</v>
      </c>
      <c r="T18" s="133" t="s">
        <v>99</v>
      </c>
    </row>
    <row r="19" spans="1:20" ht="65.25" customHeight="1" x14ac:dyDescent="0.25">
      <c r="A19" s="136">
        <v>3</v>
      </c>
      <c r="B19" s="12" t="s">
        <v>180</v>
      </c>
      <c r="C19" s="8"/>
      <c r="D19" s="133"/>
      <c r="E19" s="133"/>
      <c r="F19" s="133"/>
      <c r="G19" s="13"/>
      <c r="H19" s="120"/>
      <c r="I19" s="120"/>
      <c r="J19" s="120"/>
      <c r="K19" s="120">
        <f>K18*1.053</f>
        <v>1900.1111219999998</v>
      </c>
      <c r="L19" s="171"/>
      <c r="M19" s="120">
        <f>K19-L17</f>
        <v>811.20612199999982</v>
      </c>
      <c r="N19" s="32"/>
      <c r="O19" s="32"/>
    </row>
    <row r="20" spans="1:20" s="10" customFormat="1" ht="21" customHeight="1" x14ac:dyDescent="0.25">
      <c r="A20" s="170" t="s">
        <v>208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35"/>
      <c r="O20" s="11"/>
      <c r="P20" s="133"/>
      <c r="Q20" s="11"/>
      <c r="R20" s="133"/>
      <c r="S20" s="11"/>
      <c r="T20" s="133"/>
    </row>
    <row r="21" spans="1:20" s="10" customFormat="1" ht="47.25" x14ac:dyDescent="0.25">
      <c r="A21" s="136">
        <v>1</v>
      </c>
      <c r="B21" s="12" t="s">
        <v>191</v>
      </c>
      <c r="C21" s="133">
        <v>10</v>
      </c>
      <c r="D21" s="133" t="s">
        <v>192</v>
      </c>
      <c r="E21" s="133" t="s">
        <v>190</v>
      </c>
      <c r="F21" s="133">
        <v>1</v>
      </c>
      <c r="G21" s="133" t="s">
        <v>193</v>
      </c>
      <c r="H21" s="120">
        <v>1338.63</v>
      </c>
      <c r="I21" s="120" t="s">
        <v>124</v>
      </c>
      <c r="J21" s="120">
        <v>1.4</v>
      </c>
      <c r="K21" s="120">
        <f>F21*H21*J21</f>
        <v>1874.0820000000001</v>
      </c>
      <c r="L21" s="171">
        <v>1157.2380000000001</v>
      </c>
      <c r="M21" s="120"/>
      <c r="N21" s="135" t="s">
        <v>99</v>
      </c>
      <c r="O21" s="133" t="s">
        <v>99</v>
      </c>
      <c r="P21" s="133" t="s">
        <v>99</v>
      </c>
      <c r="Q21" s="133" t="s">
        <v>99</v>
      </c>
      <c r="R21" s="133" t="s">
        <v>99</v>
      </c>
      <c r="S21" s="133" t="s">
        <v>99</v>
      </c>
      <c r="T21" s="133" t="s">
        <v>99</v>
      </c>
    </row>
    <row r="22" spans="1:20" ht="51" customHeight="1" x14ac:dyDescent="0.25">
      <c r="A22" s="132">
        <v>2</v>
      </c>
      <c r="B22" s="52" t="s">
        <v>103</v>
      </c>
      <c r="C22" s="134"/>
      <c r="D22" s="134"/>
      <c r="E22" s="133"/>
      <c r="F22" s="133"/>
      <c r="G22" s="13"/>
      <c r="H22" s="121"/>
      <c r="I22" s="121"/>
      <c r="J22" s="121"/>
      <c r="K22" s="120">
        <f>SUM(K21:K21)</f>
        <v>1874.0820000000001</v>
      </c>
      <c r="L22" s="171"/>
      <c r="M22" s="120"/>
      <c r="N22" s="125" t="s">
        <v>99</v>
      </c>
      <c r="O22" s="134" t="s">
        <v>99</v>
      </c>
      <c r="P22" s="134" t="s">
        <v>99</v>
      </c>
      <c r="Q22" s="134" t="s">
        <v>99</v>
      </c>
      <c r="R22" s="134" t="s">
        <v>99</v>
      </c>
      <c r="S22" s="134" t="s">
        <v>99</v>
      </c>
      <c r="T22" s="133" t="s">
        <v>99</v>
      </c>
    </row>
    <row r="23" spans="1:20" ht="65.25" customHeight="1" x14ac:dyDescent="0.25">
      <c r="A23" s="136">
        <v>3</v>
      </c>
      <c r="B23" s="12" t="s">
        <v>180</v>
      </c>
      <c r="C23" s="8"/>
      <c r="D23" s="133"/>
      <c r="E23" s="133"/>
      <c r="F23" s="133"/>
      <c r="G23" s="13"/>
      <c r="H23" s="120"/>
      <c r="I23" s="120"/>
      <c r="J23" s="120"/>
      <c r="K23" s="120">
        <f>K22*1.053</f>
        <v>1973.4083459999999</v>
      </c>
      <c r="L23" s="171"/>
      <c r="M23" s="120">
        <f>K23-L21</f>
        <v>816.17034599999988</v>
      </c>
      <c r="N23" s="32"/>
      <c r="O23" s="32"/>
    </row>
    <row r="24" spans="1:20" s="10" customFormat="1" ht="21" customHeight="1" x14ac:dyDescent="0.25">
      <c r="A24" s="170" t="s">
        <v>209</v>
      </c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39"/>
      <c r="O24" s="11"/>
      <c r="P24" s="137"/>
      <c r="Q24" s="11"/>
      <c r="R24" s="137"/>
      <c r="S24" s="11"/>
      <c r="T24" s="137"/>
    </row>
    <row r="25" spans="1:20" s="10" customFormat="1" ht="47.25" x14ac:dyDescent="0.25">
      <c r="A25" s="140">
        <v>1</v>
      </c>
      <c r="B25" s="12" t="s">
        <v>191</v>
      </c>
      <c r="C25" s="137">
        <v>10</v>
      </c>
      <c r="D25" s="137" t="s">
        <v>192</v>
      </c>
      <c r="E25" s="137" t="s">
        <v>190</v>
      </c>
      <c r="F25" s="137">
        <v>1</v>
      </c>
      <c r="G25" s="137" t="s">
        <v>193</v>
      </c>
      <c r="H25" s="120">
        <v>1338.63</v>
      </c>
      <c r="I25" s="120" t="s">
        <v>124</v>
      </c>
      <c r="J25" s="120">
        <v>1.4</v>
      </c>
      <c r="K25" s="120">
        <f>F25*H25*J25</f>
        <v>1874.0820000000001</v>
      </c>
      <c r="L25" s="171">
        <v>1157.2380000000001</v>
      </c>
      <c r="M25" s="120"/>
      <c r="N25" s="139" t="s">
        <v>99</v>
      </c>
      <c r="O25" s="137" t="s">
        <v>99</v>
      </c>
      <c r="P25" s="137" t="s">
        <v>99</v>
      </c>
      <c r="Q25" s="137" t="s">
        <v>99</v>
      </c>
      <c r="R25" s="137" t="s">
        <v>99</v>
      </c>
      <c r="S25" s="137" t="s">
        <v>99</v>
      </c>
      <c r="T25" s="137" t="s">
        <v>99</v>
      </c>
    </row>
    <row r="26" spans="1:20" ht="51" customHeight="1" x14ac:dyDescent="0.25">
      <c r="A26" s="132">
        <v>2</v>
      </c>
      <c r="B26" s="52" t="s">
        <v>103</v>
      </c>
      <c r="C26" s="138"/>
      <c r="D26" s="138"/>
      <c r="E26" s="137"/>
      <c r="F26" s="137"/>
      <c r="G26" s="13"/>
      <c r="H26" s="121"/>
      <c r="I26" s="121"/>
      <c r="J26" s="121"/>
      <c r="K26" s="120">
        <f>SUM(K25:K25)</f>
        <v>1874.0820000000001</v>
      </c>
      <c r="L26" s="171"/>
      <c r="M26" s="120"/>
      <c r="N26" s="125" t="s">
        <v>99</v>
      </c>
      <c r="O26" s="138" t="s">
        <v>99</v>
      </c>
      <c r="P26" s="138" t="s">
        <v>99</v>
      </c>
      <c r="Q26" s="138" t="s">
        <v>99</v>
      </c>
      <c r="R26" s="138" t="s">
        <v>99</v>
      </c>
      <c r="S26" s="138" t="s">
        <v>99</v>
      </c>
      <c r="T26" s="137" t="s">
        <v>99</v>
      </c>
    </row>
    <row r="27" spans="1:20" ht="65.25" customHeight="1" x14ac:dyDescent="0.25">
      <c r="A27" s="140">
        <v>3</v>
      </c>
      <c r="B27" s="12" t="s">
        <v>180</v>
      </c>
      <c r="C27" s="8"/>
      <c r="D27" s="137"/>
      <c r="E27" s="137"/>
      <c r="F27" s="137"/>
      <c r="G27" s="13"/>
      <c r="H27" s="120"/>
      <c r="I27" s="120"/>
      <c r="J27" s="120"/>
      <c r="K27" s="120">
        <f>K26*1.053</f>
        <v>1973.4083459999999</v>
      </c>
      <c r="L27" s="171"/>
      <c r="M27" s="120">
        <f>K27-L25</f>
        <v>816.17034599999988</v>
      </c>
      <c r="N27" s="32"/>
      <c r="O27" s="32"/>
    </row>
    <row r="28" spans="1:20" s="10" customFormat="1" ht="21" customHeight="1" x14ac:dyDescent="0.25">
      <c r="A28" s="170" t="s">
        <v>210</v>
      </c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39"/>
      <c r="O28" s="11"/>
      <c r="P28" s="137"/>
      <c r="Q28" s="11"/>
      <c r="R28" s="137"/>
      <c r="S28" s="11"/>
      <c r="T28" s="137"/>
    </row>
    <row r="29" spans="1:20" s="10" customFormat="1" ht="47.25" x14ac:dyDescent="0.25">
      <c r="A29" s="140">
        <v>1</v>
      </c>
      <c r="B29" s="12" t="s">
        <v>191</v>
      </c>
      <c r="C29" s="137">
        <v>10</v>
      </c>
      <c r="D29" s="137" t="s">
        <v>192</v>
      </c>
      <c r="E29" s="137" t="s">
        <v>190</v>
      </c>
      <c r="F29" s="137">
        <v>1</v>
      </c>
      <c r="G29" s="137" t="s">
        <v>193</v>
      </c>
      <c r="H29" s="120">
        <v>1338.63</v>
      </c>
      <c r="I29" s="120" t="s">
        <v>124</v>
      </c>
      <c r="J29" s="120">
        <v>1.4</v>
      </c>
      <c r="K29" s="120">
        <f>F29*H29*J29</f>
        <v>1874.0820000000001</v>
      </c>
      <c r="L29" s="171">
        <v>1157.2380000000001</v>
      </c>
      <c r="M29" s="120"/>
      <c r="N29" s="139" t="s">
        <v>99</v>
      </c>
      <c r="O29" s="137" t="s">
        <v>99</v>
      </c>
      <c r="P29" s="137" t="s">
        <v>99</v>
      </c>
      <c r="Q29" s="137" t="s">
        <v>99</v>
      </c>
      <c r="R29" s="137" t="s">
        <v>99</v>
      </c>
      <c r="S29" s="137" t="s">
        <v>99</v>
      </c>
      <c r="T29" s="137" t="s">
        <v>99</v>
      </c>
    </row>
    <row r="30" spans="1:20" ht="51" customHeight="1" x14ac:dyDescent="0.25">
      <c r="A30" s="132">
        <v>2</v>
      </c>
      <c r="B30" s="52" t="s">
        <v>103</v>
      </c>
      <c r="C30" s="138"/>
      <c r="D30" s="138"/>
      <c r="E30" s="137"/>
      <c r="F30" s="137"/>
      <c r="G30" s="13"/>
      <c r="H30" s="121"/>
      <c r="I30" s="121"/>
      <c r="J30" s="121"/>
      <c r="K30" s="120">
        <f>SUM(K29:K29)</f>
        <v>1874.0820000000001</v>
      </c>
      <c r="L30" s="171"/>
      <c r="M30" s="120"/>
      <c r="N30" s="125" t="s">
        <v>99</v>
      </c>
      <c r="O30" s="138" t="s">
        <v>99</v>
      </c>
      <c r="P30" s="138" t="s">
        <v>99</v>
      </c>
      <c r="Q30" s="138" t="s">
        <v>99</v>
      </c>
      <c r="R30" s="138" t="s">
        <v>99</v>
      </c>
      <c r="S30" s="138" t="s">
        <v>99</v>
      </c>
      <c r="T30" s="137" t="s">
        <v>99</v>
      </c>
    </row>
    <row r="31" spans="1:20" ht="65.25" customHeight="1" x14ac:dyDescent="0.25">
      <c r="A31" s="140">
        <v>3</v>
      </c>
      <c r="B31" s="12" t="s">
        <v>180</v>
      </c>
      <c r="C31" s="8"/>
      <c r="D31" s="137"/>
      <c r="E31" s="137"/>
      <c r="F31" s="137"/>
      <c r="G31" s="13"/>
      <c r="H31" s="120"/>
      <c r="I31" s="120"/>
      <c r="J31" s="120"/>
      <c r="K31" s="120">
        <f>K30*1.053</f>
        <v>1973.4083459999999</v>
      </c>
      <c r="L31" s="171"/>
      <c r="M31" s="120">
        <f>K31-L29</f>
        <v>816.17034599999988</v>
      </c>
      <c r="N31" s="32"/>
      <c r="O31" s="32"/>
    </row>
    <row r="32" spans="1:20" s="10" customFormat="1" ht="21" customHeight="1" x14ac:dyDescent="0.25">
      <c r="A32" s="170" t="s">
        <v>211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35"/>
      <c r="O32" s="11"/>
      <c r="P32" s="133"/>
      <c r="Q32" s="11"/>
      <c r="R32" s="133"/>
      <c r="S32" s="11"/>
      <c r="T32" s="133"/>
    </row>
    <row r="33" spans="1:20" s="10" customFormat="1" ht="47.25" x14ac:dyDescent="0.25">
      <c r="A33" s="136">
        <v>1</v>
      </c>
      <c r="B33" s="12" t="s">
        <v>191</v>
      </c>
      <c r="C33" s="133">
        <v>10</v>
      </c>
      <c r="D33" s="133" t="s">
        <v>194</v>
      </c>
      <c r="E33" s="133" t="s">
        <v>190</v>
      </c>
      <c r="F33" s="133">
        <v>1</v>
      </c>
      <c r="G33" s="133" t="s">
        <v>195</v>
      </c>
      <c r="H33" s="120">
        <v>1288.9100000000001</v>
      </c>
      <c r="I33" s="120" t="s">
        <v>124</v>
      </c>
      <c r="J33" s="120">
        <v>1.4</v>
      </c>
      <c r="K33" s="120">
        <f>F33*H33*J33</f>
        <v>1804.4739999999999</v>
      </c>
      <c r="L33" s="171">
        <v>1353.9349999999999</v>
      </c>
      <c r="M33" s="120"/>
      <c r="N33" s="135" t="s">
        <v>99</v>
      </c>
      <c r="O33" s="133" t="s">
        <v>99</v>
      </c>
      <c r="P33" s="133" t="s">
        <v>99</v>
      </c>
      <c r="Q33" s="133" t="s">
        <v>99</v>
      </c>
      <c r="R33" s="133" t="s">
        <v>99</v>
      </c>
      <c r="S33" s="133" t="s">
        <v>99</v>
      </c>
      <c r="T33" s="133" t="s">
        <v>99</v>
      </c>
    </row>
    <row r="34" spans="1:20" ht="51" customHeight="1" x14ac:dyDescent="0.25">
      <c r="A34" s="132">
        <v>2</v>
      </c>
      <c r="B34" s="52" t="s">
        <v>103</v>
      </c>
      <c r="C34" s="134"/>
      <c r="D34" s="134"/>
      <c r="E34" s="133"/>
      <c r="F34" s="133"/>
      <c r="G34" s="13"/>
      <c r="H34" s="121"/>
      <c r="I34" s="121"/>
      <c r="J34" s="121"/>
      <c r="K34" s="120">
        <f>SUM(K33:K33)</f>
        <v>1804.4739999999999</v>
      </c>
      <c r="L34" s="171"/>
      <c r="M34" s="120"/>
      <c r="N34" s="125" t="s">
        <v>99</v>
      </c>
      <c r="O34" s="134" t="s">
        <v>99</v>
      </c>
      <c r="P34" s="134" t="s">
        <v>99</v>
      </c>
      <c r="Q34" s="134" t="s">
        <v>99</v>
      </c>
      <c r="R34" s="134" t="s">
        <v>99</v>
      </c>
      <c r="S34" s="134" t="s">
        <v>99</v>
      </c>
      <c r="T34" s="133" t="s">
        <v>99</v>
      </c>
    </row>
    <row r="35" spans="1:20" ht="65.25" customHeight="1" x14ac:dyDescent="0.25">
      <c r="A35" s="136">
        <v>3</v>
      </c>
      <c r="B35" s="12" t="s">
        <v>180</v>
      </c>
      <c r="C35" s="8"/>
      <c r="D35" s="133"/>
      <c r="E35" s="133"/>
      <c r="F35" s="133"/>
      <c r="G35" s="13"/>
      <c r="H35" s="120"/>
      <c r="I35" s="120"/>
      <c r="J35" s="120"/>
      <c r="K35" s="120">
        <f>K34*1.053</f>
        <v>1900.1111219999998</v>
      </c>
      <c r="L35" s="171"/>
      <c r="M35" s="120">
        <f>K35-L33</f>
        <v>546.17612199999985</v>
      </c>
      <c r="N35" s="32"/>
      <c r="O35" s="32"/>
    </row>
    <row r="36" spans="1:20" s="10" customFormat="1" ht="21" customHeight="1" x14ac:dyDescent="0.25">
      <c r="A36" s="170" t="s">
        <v>212</v>
      </c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35"/>
      <c r="O36" s="11"/>
      <c r="P36" s="133"/>
      <c r="Q36" s="11"/>
      <c r="R36" s="133"/>
      <c r="S36" s="11"/>
      <c r="T36" s="133"/>
    </row>
    <row r="37" spans="1:20" s="10" customFormat="1" ht="47.25" x14ac:dyDescent="0.25">
      <c r="A37" s="136">
        <v>1</v>
      </c>
      <c r="B37" s="12" t="s">
        <v>191</v>
      </c>
      <c r="C37" s="133">
        <v>10</v>
      </c>
      <c r="D37" s="133" t="s">
        <v>196</v>
      </c>
      <c r="E37" s="133" t="s">
        <v>190</v>
      </c>
      <c r="F37" s="133">
        <v>1</v>
      </c>
      <c r="G37" s="133" t="s">
        <v>197</v>
      </c>
      <c r="H37" s="120">
        <v>1786.74</v>
      </c>
      <c r="I37" s="120" t="s">
        <v>124</v>
      </c>
      <c r="J37" s="120">
        <v>1.4</v>
      </c>
      <c r="K37" s="120">
        <f>F37*H37*J37</f>
        <v>2501.4359999999997</v>
      </c>
      <c r="L37" s="171">
        <v>1272.2380000000001</v>
      </c>
      <c r="M37" s="120"/>
      <c r="N37" s="135" t="s">
        <v>99</v>
      </c>
      <c r="O37" s="133" t="s">
        <v>99</v>
      </c>
      <c r="P37" s="133" t="s">
        <v>99</v>
      </c>
      <c r="Q37" s="133" t="s">
        <v>99</v>
      </c>
      <c r="R37" s="133" t="s">
        <v>99</v>
      </c>
      <c r="S37" s="133" t="s">
        <v>99</v>
      </c>
      <c r="T37" s="133" t="s">
        <v>99</v>
      </c>
    </row>
    <row r="38" spans="1:20" ht="51" customHeight="1" x14ac:dyDescent="0.25">
      <c r="A38" s="132">
        <v>2</v>
      </c>
      <c r="B38" s="52" t="s">
        <v>103</v>
      </c>
      <c r="C38" s="134"/>
      <c r="D38" s="134"/>
      <c r="E38" s="133"/>
      <c r="F38" s="133"/>
      <c r="G38" s="13"/>
      <c r="H38" s="121"/>
      <c r="I38" s="121"/>
      <c r="J38" s="121"/>
      <c r="K38" s="120">
        <f>SUM(K37:K37)</f>
        <v>2501.4359999999997</v>
      </c>
      <c r="L38" s="171"/>
      <c r="M38" s="120"/>
      <c r="N38" s="125" t="s">
        <v>99</v>
      </c>
      <c r="O38" s="134" t="s">
        <v>99</v>
      </c>
      <c r="P38" s="134" t="s">
        <v>99</v>
      </c>
      <c r="Q38" s="134" t="s">
        <v>99</v>
      </c>
      <c r="R38" s="134" t="s">
        <v>99</v>
      </c>
      <c r="S38" s="134" t="s">
        <v>99</v>
      </c>
      <c r="T38" s="133" t="s">
        <v>99</v>
      </c>
    </row>
    <row r="39" spans="1:20" ht="65.25" customHeight="1" x14ac:dyDescent="0.25">
      <c r="A39" s="136">
        <v>3</v>
      </c>
      <c r="B39" s="12" t="s">
        <v>180</v>
      </c>
      <c r="C39" s="8"/>
      <c r="D39" s="133"/>
      <c r="E39" s="133"/>
      <c r="F39" s="133"/>
      <c r="G39" s="13"/>
      <c r="H39" s="120"/>
      <c r="I39" s="120"/>
      <c r="J39" s="120"/>
      <c r="K39" s="120">
        <f>K38*1.053</f>
        <v>2634.0121079999994</v>
      </c>
      <c r="L39" s="171"/>
      <c r="M39" s="120">
        <f>K39-L37</f>
        <v>1361.7741079999994</v>
      </c>
      <c r="N39" s="32"/>
      <c r="O39" s="32"/>
    </row>
    <row r="40" spans="1:20" s="10" customFormat="1" ht="21" customHeight="1" x14ac:dyDescent="0.25">
      <c r="A40" s="170" t="s">
        <v>213</v>
      </c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35"/>
      <c r="O40" s="11"/>
      <c r="P40" s="133"/>
      <c r="Q40" s="11"/>
      <c r="R40" s="133"/>
      <c r="S40" s="11"/>
      <c r="T40" s="133"/>
    </row>
    <row r="41" spans="1:20" s="10" customFormat="1" ht="47.25" x14ac:dyDescent="0.25">
      <c r="A41" s="140">
        <v>1</v>
      </c>
      <c r="B41" s="12" t="s">
        <v>191</v>
      </c>
      <c r="C41" s="137">
        <v>10</v>
      </c>
      <c r="D41" s="137" t="s">
        <v>196</v>
      </c>
      <c r="E41" s="137" t="s">
        <v>190</v>
      </c>
      <c r="F41" s="137">
        <v>1</v>
      </c>
      <c r="G41" s="137" t="s">
        <v>197</v>
      </c>
      <c r="H41" s="120">
        <v>1786.74</v>
      </c>
      <c r="I41" s="120" t="s">
        <v>124</v>
      </c>
      <c r="J41" s="120">
        <v>1.4</v>
      </c>
      <c r="K41" s="120">
        <f>F41*H41*J41</f>
        <v>2501.4359999999997</v>
      </c>
      <c r="L41" s="171">
        <v>1272.2380000000001</v>
      </c>
      <c r="M41" s="120"/>
      <c r="N41" s="139" t="s">
        <v>99</v>
      </c>
      <c r="O41" s="137" t="s">
        <v>99</v>
      </c>
      <c r="P41" s="137" t="s">
        <v>99</v>
      </c>
      <c r="Q41" s="137" t="s">
        <v>99</v>
      </c>
      <c r="R41" s="137" t="s">
        <v>99</v>
      </c>
      <c r="S41" s="137" t="s">
        <v>99</v>
      </c>
      <c r="T41" s="137" t="s">
        <v>99</v>
      </c>
    </row>
    <row r="42" spans="1:20" ht="51" customHeight="1" x14ac:dyDescent="0.25">
      <c r="A42" s="132">
        <v>2</v>
      </c>
      <c r="B42" s="52" t="s">
        <v>103</v>
      </c>
      <c r="C42" s="138"/>
      <c r="D42" s="138"/>
      <c r="E42" s="137"/>
      <c r="F42" s="137"/>
      <c r="G42" s="13"/>
      <c r="H42" s="121"/>
      <c r="I42" s="121"/>
      <c r="J42" s="121"/>
      <c r="K42" s="120">
        <f>SUM(K41:K41)</f>
        <v>2501.4359999999997</v>
      </c>
      <c r="L42" s="171"/>
      <c r="M42" s="120"/>
      <c r="N42" s="125" t="s">
        <v>99</v>
      </c>
      <c r="O42" s="138" t="s">
        <v>99</v>
      </c>
      <c r="P42" s="138" t="s">
        <v>99</v>
      </c>
      <c r="Q42" s="138" t="s">
        <v>99</v>
      </c>
      <c r="R42" s="138" t="s">
        <v>99</v>
      </c>
      <c r="S42" s="138" t="s">
        <v>99</v>
      </c>
      <c r="T42" s="137" t="s">
        <v>99</v>
      </c>
    </row>
    <row r="43" spans="1:20" ht="65.25" customHeight="1" x14ac:dyDescent="0.25">
      <c r="A43" s="140">
        <v>3</v>
      </c>
      <c r="B43" s="12" t="s">
        <v>180</v>
      </c>
      <c r="C43" s="8"/>
      <c r="D43" s="137"/>
      <c r="E43" s="137"/>
      <c r="F43" s="137"/>
      <c r="G43" s="13"/>
      <c r="H43" s="120"/>
      <c r="I43" s="120"/>
      <c r="J43" s="120"/>
      <c r="K43" s="120">
        <f>K42*1.053</f>
        <v>2634.0121079999994</v>
      </c>
      <c r="L43" s="171"/>
      <c r="M43" s="120">
        <f>K43-L41</f>
        <v>1361.7741079999994</v>
      </c>
      <c r="N43" s="32"/>
      <c r="O43" s="32"/>
    </row>
    <row r="44" spans="1:20" s="10" customFormat="1" ht="21" customHeight="1" x14ac:dyDescent="0.25">
      <c r="A44" s="170" t="s">
        <v>214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39"/>
      <c r="O44" s="11"/>
      <c r="P44" s="137"/>
      <c r="Q44" s="11"/>
      <c r="R44" s="137"/>
      <c r="S44" s="11"/>
      <c r="T44" s="137"/>
    </row>
    <row r="45" spans="1:20" s="10" customFormat="1" ht="47.25" x14ac:dyDescent="0.25">
      <c r="A45" s="140">
        <v>1</v>
      </c>
      <c r="B45" s="12" t="s">
        <v>191</v>
      </c>
      <c r="C45" s="137">
        <v>10</v>
      </c>
      <c r="D45" s="137" t="s">
        <v>192</v>
      </c>
      <c r="E45" s="137" t="s">
        <v>190</v>
      </c>
      <c r="F45" s="137">
        <v>1</v>
      </c>
      <c r="G45" s="137" t="s">
        <v>193</v>
      </c>
      <c r="H45" s="120">
        <v>1338.63</v>
      </c>
      <c r="I45" s="120" t="s">
        <v>124</v>
      </c>
      <c r="J45" s="120">
        <v>1.4</v>
      </c>
      <c r="K45" s="120">
        <f>F45*H45*J45</f>
        <v>1874.0820000000001</v>
      </c>
      <c r="L45" s="171">
        <v>1157.2380000000001</v>
      </c>
      <c r="M45" s="120"/>
      <c r="N45" s="139" t="s">
        <v>99</v>
      </c>
      <c r="O45" s="137" t="s">
        <v>99</v>
      </c>
      <c r="P45" s="137" t="s">
        <v>99</v>
      </c>
      <c r="Q45" s="137" t="s">
        <v>99</v>
      </c>
      <c r="R45" s="137" t="s">
        <v>99</v>
      </c>
      <c r="S45" s="137" t="s">
        <v>99</v>
      </c>
      <c r="T45" s="137" t="s">
        <v>99</v>
      </c>
    </row>
    <row r="46" spans="1:20" ht="51" customHeight="1" x14ac:dyDescent="0.25">
      <c r="A46" s="132">
        <v>2</v>
      </c>
      <c r="B46" s="52" t="s">
        <v>103</v>
      </c>
      <c r="C46" s="138"/>
      <c r="D46" s="138"/>
      <c r="E46" s="137"/>
      <c r="F46" s="137"/>
      <c r="G46" s="13"/>
      <c r="H46" s="121"/>
      <c r="I46" s="121"/>
      <c r="J46" s="121"/>
      <c r="K46" s="120">
        <f>SUM(K45:K45)</f>
        <v>1874.0820000000001</v>
      </c>
      <c r="L46" s="171"/>
      <c r="M46" s="120"/>
      <c r="N46" s="125" t="s">
        <v>99</v>
      </c>
      <c r="O46" s="138" t="s">
        <v>99</v>
      </c>
      <c r="P46" s="138" t="s">
        <v>99</v>
      </c>
      <c r="Q46" s="138" t="s">
        <v>99</v>
      </c>
      <c r="R46" s="138" t="s">
        <v>99</v>
      </c>
      <c r="S46" s="138" t="s">
        <v>99</v>
      </c>
      <c r="T46" s="137" t="s">
        <v>99</v>
      </c>
    </row>
    <row r="47" spans="1:20" ht="65.25" customHeight="1" x14ac:dyDescent="0.25">
      <c r="A47" s="140">
        <v>3</v>
      </c>
      <c r="B47" s="12" t="s">
        <v>180</v>
      </c>
      <c r="C47" s="8"/>
      <c r="D47" s="137"/>
      <c r="E47" s="137"/>
      <c r="F47" s="137"/>
      <c r="G47" s="13"/>
      <c r="H47" s="120"/>
      <c r="I47" s="120"/>
      <c r="J47" s="120"/>
      <c r="K47" s="120">
        <f>K46*1.053</f>
        <v>1973.4083459999999</v>
      </c>
      <c r="L47" s="171"/>
      <c r="M47" s="120">
        <f>K47-L45</f>
        <v>816.17034599999988</v>
      </c>
      <c r="N47" s="32"/>
      <c r="O47" s="32"/>
    </row>
    <row r="48" spans="1:20" s="10" customFormat="1" ht="21" customHeight="1" x14ac:dyDescent="0.25">
      <c r="A48" s="170" t="s">
        <v>215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39"/>
      <c r="O48" s="11"/>
      <c r="P48" s="137"/>
      <c r="Q48" s="11"/>
      <c r="R48" s="137"/>
      <c r="S48" s="11"/>
      <c r="T48" s="137"/>
    </row>
    <row r="49" spans="1:20" s="10" customFormat="1" ht="47.25" x14ac:dyDescent="0.25">
      <c r="A49" s="140">
        <v>1</v>
      </c>
      <c r="B49" s="12" t="s">
        <v>191</v>
      </c>
      <c r="C49" s="137">
        <v>10</v>
      </c>
      <c r="D49" s="137" t="s">
        <v>194</v>
      </c>
      <c r="E49" s="137" t="s">
        <v>190</v>
      </c>
      <c r="F49" s="137">
        <v>1</v>
      </c>
      <c r="G49" s="137" t="s">
        <v>195</v>
      </c>
      <c r="H49" s="120">
        <v>1288.9100000000001</v>
      </c>
      <c r="I49" s="120" t="s">
        <v>124</v>
      </c>
      <c r="J49" s="120">
        <v>1.4</v>
      </c>
      <c r="K49" s="120">
        <f>F49*H49*J49</f>
        <v>1804.4739999999999</v>
      </c>
      <c r="L49" s="171">
        <v>1088.905</v>
      </c>
      <c r="M49" s="120"/>
      <c r="N49" s="139" t="s">
        <v>99</v>
      </c>
      <c r="O49" s="137" t="s">
        <v>99</v>
      </c>
      <c r="P49" s="137" t="s">
        <v>99</v>
      </c>
      <c r="Q49" s="137" t="s">
        <v>99</v>
      </c>
      <c r="R49" s="137" t="s">
        <v>99</v>
      </c>
      <c r="S49" s="137" t="s">
        <v>99</v>
      </c>
      <c r="T49" s="137" t="s">
        <v>99</v>
      </c>
    </row>
    <row r="50" spans="1:20" ht="51" customHeight="1" x14ac:dyDescent="0.25">
      <c r="A50" s="132">
        <v>2</v>
      </c>
      <c r="B50" s="52" t="s">
        <v>103</v>
      </c>
      <c r="C50" s="138"/>
      <c r="D50" s="138"/>
      <c r="E50" s="137"/>
      <c r="F50" s="137"/>
      <c r="G50" s="13"/>
      <c r="H50" s="121"/>
      <c r="I50" s="121"/>
      <c r="J50" s="121"/>
      <c r="K50" s="120">
        <f>SUM(K49:K49)</f>
        <v>1804.4739999999999</v>
      </c>
      <c r="L50" s="171"/>
      <c r="M50" s="120"/>
      <c r="N50" s="125" t="s">
        <v>99</v>
      </c>
      <c r="O50" s="138" t="s">
        <v>99</v>
      </c>
      <c r="P50" s="138" t="s">
        <v>99</v>
      </c>
      <c r="Q50" s="138" t="s">
        <v>99</v>
      </c>
      <c r="R50" s="138" t="s">
        <v>99</v>
      </c>
      <c r="S50" s="138" t="s">
        <v>99</v>
      </c>
      <c r="T50" s="137" t="s">
        <v>99</v>
      </c>
    </row>
    <row r="51" spans="1:20" ht="65.25" customHeight="1" x14ac:dyDescent="0.25">
      <c r="A51" s="140">
        <v>3</v>
      </c>
      <c r="B51" s="12" t="s">
        <v>180</v>
      </c>
      <c r="C51" s="8"/>
      <c r="D51" s="137"/>
      <c r="E51" s="137"/>
      <c r="F51" s="137"/>
      <c r="G51" s="13"/>
      <c r="H51" s="120"/>
      <c r="I51" s="120"/>
      <c r="J51" s="120"/>
      <c r="K51" s="120">
        <f>K50*1.053</f>
        <v>1900.1111219999998</v>
      </c>
      <c r="L51" s="171"/>
      <c r="M51" s="120">
        <f>K51-L49</f>
        <v>811.20612199999982</v>
      </c>
      <c r="N51" s="32"/>
      <c r="O51" s="32"/>
    </row>
    <row r="52" spans="1:20" s="10" customFormat="1" ht="21" customHeight="1" x14ac:dyDescent="0.25">
      <c r="A52" s="170" t="s">
        <v>216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39"/>
      <c r="O52" s="11"/>
      <c r="P52" s="137"/>
      <c r="Q52" s="11"/>
      <c r="R52" s="137"/>
      <c r="S52" s="11"/>
      <c r="T52" s="137"/>
    </row>
    <row r="53" spans="1:20" s="10" customFormat="1" ht="47.25" x14ac:dyDescent="0.25">
      <c r="A53" s="140">
        <v>1</v>
      </c>
      <c r="B53" s="12" t="s">
        <v>191</v>
      </c>
      <c r="C53" s="137">
        <v>10</v>
      </c>
      <c r="D53" s="137" t="s">
        <v>192</v>
      </c>
      <c r="E53" s="137" t="s">
        <v>190</v>
      </c>
      <c r="F53" s="137">
        <v>1</v>
      </c>
      <c r="G53" s="137" t="s">
        <v>193</v>
      </c>
      <c r="H53" s="120">
        <v>1338.63</v>
      </c>
      <c r="I53" s="120" t="s">
        <v>124</v>
      </c>
      <c r="J53" s="120">
        <v>1.4</v>
      </c>
      <c r="K53" s="120">
        <f>F53*H53*J53</f>
        <v>1874.0820000000001</v>
      </c>
      <c r="L53" s="171">
        <v>1157.2380000000001</v>
      </c>
      <c r="M53" s="120"/>
      <c r="N53" s="139" t="s">
        <v>99</v>
      </c>
      <c r="O53" s="137" t="s">
        <v>99</v>
      </c>
      <c r="P53" s="137" t="s">
        <v>99</v>
      </c>
      <c r="Q53" s="137" t="s">
        <v>99</v>
      </c>
      <c r="R53" s="137" t="s">
        <v>99</v>
      </c>
      <c r="S53" s="137" t="s">
        <v>99</v>
      </c>
      <c r="T53" s="137" t="s">
        <v>99</v>
      </c>
    </row>
    <row r="54" spans="1:20" ht="51" customHeight="1" x14ac:dyDescent="0.25">
      <c r="A54" s="132">
        <v>2</v>
      </c>
      <c r="B54" s="52" t="s">
        <v>103</v>
      </c>
      <c r="C54" s="138"/>
      <c r="D54" s="138"/>
      <c r="E54" s="137"/>
      <c r="F54" s="137"/>
      <c r="G54" s="13"/>
      <c r="H54" s="121"/>
      <c r="I54" s="121"/>
      <c r="J54" s="121"/>
      <c r="K54" s="120">
        <f>SUM(K53:K53)</f>
        <v>1874.0820000000001</v>
      </c>
      <c r="L54" s="171"/>
      <c r="M54" s="120"/>
      <c r="N54" s="125" t="s">
        <v>99</v>
      </c>
      <c r="O54" s="138" t="s">
        <v>99</v>
      </c>
      <c r="P54" s="138" t="s">
        <v>99</v>
      </c>
      <c r="Q54" s="138" t="s">
        <v>99</v>
      </c>
      <c r="R54" s="138" t="s">
        <v>99</v>
      </c>
      <c r="S54" s="138" t="s">
        <v>99</v>
      </c>
      <c r="T54" s="137" t="s">
        <v>99</v>
      </c>
    </row>
    <row r="55" spans="1:20" ht="65.25" customHeight="1" x14ac:dyDescent="0.25">
      <c r="A55" s="140">
        <v>3</v>
      </c>
      <c r="B55" s="12" t="s">
        <v>180</v>
      </c>
      <c r="C55" s="8"/>
      <c r="D55" s="137"/>
      <c r="E55" s="137"/>
      <c r="F55" s="137"/>
      <c r="G55" s="13"/>
      <c r="H55" s="120"/>
      <c r="I55" s="120"/>
      <c r="J55" s="120"/>
      <c r="K55" s="120">
        <f>K54*1.053</f>
        <v>1973.4083459999999</v>
      </c>
      <c r="L55" s="171"/>
      <c r="M55" s="120">
        <f>K55-L53</f>
        <v>816.17034599999988</v>
      </c>
      <c r="N55" s="32"/>
      <c r="O55" s="32"/>
    </row>
    <row r="56" spans="1:20" s="10" customFormat="1" ht="21" customHeight="1" x14ac:dyDescent="0.25">
      <c r="A56" s="170" t="s">
        <v>217</v>
      </c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39"/>
      <c r="O56" s="11"/>
      <c r="P56" s="137"/>
      <c r="Q56" s="11"/>
      <c r="R56" s="137"/>
      <c r="S56" s="11"/>
      <c r="T56" s="137"/>
    </row>
    <row r="57" spans="1:20" s="10" customFormat="1" ht="47.25" x14ac:dyDescent="0.25">
      <c r="A57" s="140">
        <v>1</v>
      </c>
      <c r="B57" s="12" t="s">
        <v>191</v>
      </c>
      <c r="C57" s="137">
        <v>10</v>
      </c>
      <c r="D57" s="137" t="s">
        <v>192</v>
      </c>
      <c r="E57" s="137" t="s">
        <v>190</v>
      </c>
      <c r="F57" s="137">
        <v>1</v>
      </c>
      <c r="G57" s="137" t="s">
        <v>193</v>
      </c>
      <c r="H57" s="120">
        <v>1338.63</v>
      </c>
      <c r="I57" s="120" t="s">
        <v>124</v>
      </c>
      <c r="J57" s="120">
        <v>1.4</v>
      </c>
      <c r="K57" s="120">
        <f>F57*H57*J57</f>
        <v>1874.0820000000001</v>
      </c>
      <c r="L57" s="171">
        <v>1157.2380000000001</v>
      </c>
      <c r="M57" s="120"/>
      <c r="N57" s="139" t="s">
        <v>99</v>
      </c>
      <c r="O57" s="137" t="s">
        <v>99</v>
      </c>
      <c r="P57" s="137" t="s">
        <v>99</v>
      </c>
      <c r="Q57" s="137" t="s">
        <v>99</v>
      </c>
      <c r="R57" s="137" t="s">
        <v>99</v>
      </c>
      <c r="S57" s="137" t="s">
        <v>99</v>
      </c>
      <c r="T57" s="137" t="s">
        <v>99</v>
      </c>
    </row>
    <row r="58" spans="1:20" ht="51" customHeight="1" x14ac:dyDescent="0.25">
      <c r="A58" s="132">
        <v>2</v>
      </c>
      <c r="B58" s="52" t="s">
        <v>103</v>
      </c>
      <c r="C58" s="138"/>
      <c r="D58" s="138"/>
      <c r="E58" s="137"/>
      <c r="F58" s="137"/>
      <c r="G58" s="13"/>
      <c r="H58" s="121"/>
      <c r="I58" s="121"/>
      <c r="J58" s="121"/>
      <c r="K58" s="120">
        <f>SUM(K57:K57)</f>
        <v>1874.0820000000001</v>
      </c>
      <c r="L58" s="171"/>
      <c r="M58" s="120"/>
      <c r="N58" s="125" t="s">
        <v>99</v>
      </c>
      <c r="O58" s="138" t="s">
        <v>99</v>
      </c>
      <c r="P58" s="138" t="s">
        <v>99</v>
      </c>
      <c r="Q58" s="138" t="s">
        <v>99</v>
      </c>
      <c r="R58" s="138" t="s">
        <v>99</v>
      </c>
      <c r="S58" s="138" t="s">
        <v>99</v>
      </c>
      <c r="T58" s="137" t="s">
        <v>99</v>
      </c>
    </row>
    <row r="59" spans="1:20" ht="65.25" customHeight="1" x14ac:dyDescent="0.25">
      <c r="A59" s="140">
        <v>3</v>
      </c>
      <c r="B59" s="12" t="s">
        <v>180</v>
      </c>
      <c r="C59" s="8"/>
      <c r="D59" s="137"/>
      <c r="E59" s="137"/>
      <c r="F59" s="137"/>
      <c r="G59" s="13"/>
      <c r="H59" s="120"/>
      <c r="I59" s="120"/>
      <c r="J59" s="120"/>
      <c r="K59" s="120">
        <f>K58*1.053</f>
        <v>1973.4083459999999</v>
      </c>
      <c r="L59" s="171"/>
      <c r="M59" s="120">
        <f>K59-L57</f>
        <v>816.17034599999988</v>
      </c>
      <c r="N59" s="32"/>
      <c r="O59" s="32"/>
    </row>
    <row r="60" spans="1:20" s="10" customFormat="1" ht="21" customHeight="1" x14ac:dyDescent="0.25">
      <c r="A60" s="170" t="s">
        <v>218</v>
      </c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39"/>
      <c r="O60" s="11"/>
      <c r="P60" s="137"/>
      <c r="Q60" s="11"/>
      <c r="R60" s="137"/>
      <c r="S60" s="11"/>
      <c r="T60" s="137"/>
    </row>
    <row r="61" spans="1:20" s="10" customFormat="1" ht="47.25" x14ac:dyDescent="0.25">
      <c r="A61" s="140">
        <v>1</v>
      </c>
      <c r="B61" s="12" t="s">
        <v>191</v>
      </c>
      <c r="C61" s="137">
        <v>10</v>
      </c>
      <c r="D61" s="137" t="s">
        <v>192</v>
      </c>
      <c r="E61" s="137" t="s">
        <v>190</v>
      </c>
      <c r="F61" s="137">
        <v>1</v>
      </c>
      <c r="G61" s="137" t="s">
        <v>193</v>
      </c>
      <c r="H61" s="120">
        <v>1338.63</v>
      </c>
      <c r="I61" s="120" t="s">
        <v>124</v>
      </c>
      <c r="J61" s="120">
        <v>1.4</v>
      </c>
      <c r="K61" s="120">
        <f>F61*H61*J61</f>
        <v>1874.0820000000001</v>
      </c>
      <c r="L61" s="171">
        <v>1424.768</v>
      </c>
      <c r="M61" s="120"/>
      <c r="N61" s="139" t="s">
        <v>99</v>
      </c>
      <c r="O61" s="137" t="s">
        <v>99</v>
      </c>
      <c r="P61" s="137" t="s">
        <v>99</v>
      </c>
      <c r="Q61" s="137" t="s">
        <v>99</v>
      </c>
      <c r="R61" s="137" t="s">
        <v>99</v>
      </c>
      <c r="S61" s="137" t="s">
        <v>99</v>
      </c>
      <c r="T61" s="137" t="s">
        <v>99</v>
      </c>
    </row>
    <row r="62" spans="1:20" ht="51" customHeight="1" x14ac:dyDescent="0.25">
      <c r="A62" s="132">
        <v>2</v>
      </c>
      <c r="B62" s="52" t="s">
        <v>103</v>
      </c>
      <c r="C62" s="138"/>
      <c r="D62" s="138"/>
      <c r="E62" s="137"/>
      <c r="F62" s="137"/>
      <c r="G62" s="13"/>
      <c r="H62" s="121"/>
      <c r="I62" s="121"/>
      <c r="J62" s="121"/>
      <c r="K62" s="120">
        <f>SUM(K61:K61)</f>
        <v>1874.0820000000001</v>
      </c>
      <c r="L62" s="171"/>
      <c r="M62" s="120"/>
      <c r="N62" s="125" t="s">
        <v>99</v>
      </c>
      <c r="O62" s="138" t="s">
        <v>99</v>
      </c>
      <c r="P62" s="138" t="s">
        <v>99</v>
      </c>
      <c r="Q62" s="138" t="s">
        <v>99</v>
      </c>
      <c r="R62" s="138" t="s">
        <v>99</v>
      </c>
      <c r="S62" s="138" t="s">
        <v>99</v>
      </c>
      <c r="T62" s="137" t="s">
        <v>99</v>
      </c>
    </row>
    <row r="63" spans="1:20" ht="65.25" customHeight="1" x14ac:dyDescent="0.25">
      <c r="A63" s="140">
        <v>3</v>
      </c>
      <c r="B63" s="12" t="s">
        <v>180</v>
      </c>
      <c r="C63" s="8"/>
      <c r="D63" s="137"/>
      <c r="E63" s="137"/>
      <c r="F63" s="137"/>
      <c r="G63" s="13"/>
      <c r="H63" s="120"/>
      <c r="I63" s="120"/>
      <c r="J63" s="120"/>
      <c r="K63" s="120">
        <f>K62*1.053</f>
        <v>1973.4083459999999</v>
      </c>
      <c r="L63" s="171"/>
      <c r="M63" s="120">
        <f>K63-L61</f>
        <v>548.64034599999991</v>
      </c>
      <c r="N63" s="32"/>
      <c r="O63" s="32"/>
    </row>
    <row r="64" spans="1:20" s="10" customFormat="1" ht="21" customHeight="1" x14ac:dyDescent="0.25">
      <c r="A64" s="170" t="s">
        <v>219</v>
      </c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39"/>
      <c r="O64" s="11"/>
      <c r="P64" s="137"/>
      <c r="Q64" s="11"/>
      <c r="R64" s="137"/>
      <c r="S64" s="11"/>
      <c r="T64" s="137"/>
    </row>
    <row r="65" spans="1:20" s="10" customFormat="1" ht="47.25" x14ac:dyDescent="0.25">
      <c r="A65" s="140">
        <v>1</v>
      </c>
      <c r="B65" s="12" t="s">
        <v>191</v>
      </c>
      <c r="C65" s="137">
        <v>10</v>
      </c>
      <c r="D65" s="137" t="s">
        <v>196</v>
      </c>
      <c r="E65" s="137" t="s">
        <v>190</v>
      </c>
      <c r="F65" s="137">
        <v>1</v>
      </c>
      <c r="G65" s="137" t="s">
        <v>197</v>
      </c>
      <c r="H65" s="120">
        <v>1786.74</v>
      </c>
      <c r="I65" s="120" t="s">
        <v>124</v>
      </c>
      <c r="J65" s="120">
        <v>1.4</v>
      </c>
      <c r="K65" s="120">
        <f>F65*H65*J65</f>
        <v>2501.4359999999997</v>
      </c>
      <c r="L65" s="171">
        <v>1539.768</v>
      </c>
      <c r="M65" s="120"/>
      <c r="N65" s="139" t="s">
        <v>99</v>
      </c>
      <c r="O65" s="137" t="s">
        <v>99</v>
      </c>
      <c r="P65" s="137" t="s">
        <v>99</v>
      </c>
      <c r="Q65" s="137" t="s">
        <v>99</v>
      </c>
      <c r="R65" s="137" t="s">
        <v>99</v>
      </c>
      <c r="S65" s="137" t="s">
        <v>99</v>
      </c>
      <c r="T65" s="137" t="s">
        <v>99</v>
      </c>
    </row>
    <row r="66" spans="1:20" ht="51" customHeight="1" x14ac:dyDescent="0.25">
      <c r="A66" s="132">
        <v>2</v>
      </c>
      <c r="B66" s="52" t="s">
        <v>103</v>
      </c>
      <c r="C66" s="138"/>
      <c r="D66" s="138"/>
      <c r="E66" s="137"/>
      <c r="F66" s="137"/>
      <c r="G66" s="13"/>
      <c r="H66" s="121"/>
      <c r="I66" s="121"/>
      <c r="J66" s="121"/>
      <c r="K66" s="120">
        <f>SUM(K65:K65)</f>
        <v>2501.4359999999997</v>
      </c>
      <c r="L66" s="171"/>
      <c r="M66" s="120"/>
      <c r="N66" s="125" t="s">
        <v>99</v>
      </c>
      <c r="O66" s="138" t="s">
        <v>99</v>
      </c>
      <c r="P66" s="138" t="s">
        <v>99</v>
      </c>
      <c r="Q66" s="138" t="s">
        <v>99</v>
      </c>
      <c r="R66" s="138" t="s">
        <v>99</v>
      </c>
      <c r="S66" s="138" t="s">
        <v>99</v>
      </c>
      <c r="T66" s="137" t="s">
        <v>99</v>
      </c>
    </row>
    <row r="67" spans="1:20" ht="65.25" customHeight="1" x14ac:dyDescent="0.25">
      <c r="A67" s="140">
        <v>3</v>
      </c>
      <c r="B67" s="12" t="s">
        <v>180</v>
      </c>
      <c r="C67" s="8"/>
      <c r="D67" s="137"/>
      <c r="E67" s="137"/>
      <c r="F67" s="137"/>
      <c r="G67" s="13"/>
      <c r="H67" s="120"/>
      <c r="I67" s="120"/>
      <c r="J67" s="120"/>
      <c r="K67" s="120">
        <f>K66*1.053</f>
        <v>2634.0121079999994</v>
      </c>
      <c r="L67" s="171"/>
      <c r="M67" s="120">
        <f>K67-L65</f>
        <v>1094.2441079999994</v>
      </c>
      <c r="N67" s="32"/>
      <c r="O67" s="32"/>
    </row>
    <row r="68" spans="1:20" s="10" customFormat="1" ht="21" customHeight="1" x14ac:dyDescent="0.25">
      <c r="A68" s="170" t="s">
        <v>220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35"/>
      <c r="O68" s="11"/>
      <c r="P68" s="133"/>
      <c r="Q68" s="11"/>
      <c r="R68" s="133"/>
      <c r="S68" s="11"/>
      <c r="T68" s="133"/>
    </row>
    <row r="69" spans="1:20" s="10" customFormat="1" ht="31.5" x14ac:dyDescent="0.25">
      <c r="A69" s="136">
        <v>1</v>
      </c>
      <c r="B69" s="12" t="s">
        <v>178</v>
      </c>
      <c r="C69" s="133">
        <v>0.4</v>
      </c>
      <c r="D69" s="133" t="s">
        <v>179</v>
      </c>
      <c r="E69" s="133" t="s">
        <v>22</v>
      </c>
      <c r="F69" s="133">
        <v>2.778</v>
      </c>
      <c r="G69" s="133" t="s">
        <v>184</v>
      </c>
      <c r="H69" s="120">
        <v>949.02</v>
      </c>
      <c r="I69" s="120" t="s">
        <v>124</v>
      </c>
      <c r="J69" s="120">
        <v>1.03</v>
      </c>
      <c r="K69" s="120">
        <f>F69*H69*J69</f>
        <v>2715.4688867999998</v>
      </c>
      <c r="L69" s="171">
        <v>3305.6759999999999</v>
      </c>
      <c r="M69" s="120"/>
      <c r="N69" s="135" t="s">
        <v>99</v>
      </c>
      <c r="O69" s="133" t="s">
        <v>99</v>
      </c>
      <c r="P69" s="133" t="s">
        <v>99</v>
      </c>
      <c r="Q69" s="133" t="s">
        <v>99</v>
      </c>
      <c r="R69" s="133" t="s">
        <v>99</v>
      </c>
      <c r="S69" s="133" t="s">
        <v>99</v>
      </c>
      <c r="T69" s="133" t="s">
        <v>99</v>
      </c>
    </row>
    <row r="70" spans="1:20" s="10" customFormat="1" ht="31.5" x14ac:dyDescent="0.25">
      <c r="A70" s="132">
        <v>2</v>
      </c>
      <c r="B70" s="12" t="s">
        <v>185</v>
      </c>
      <c r="C70" s="133">
        <v>0.4</v>
      </c>
      <c r="D70" s="131" t="s">
        <v>188</v>
      </c>
      <c r="E70" s="133" t="s">
        <v>22</v>
      </c>
      <c r="F70" s="133">
        <v>0.80300000000000005</v>
      </c>
      <c r="G70" s="11" t="s">
        <v>189</v>
      </c>
      <c r="H70" s="120">
        <v>547.16</v>
      </c>
      <c r="I70" s="120" t="s">
        <v>124</v>
      </c>
      <c r="J70" s="120">
        <v>1.04</v>
      </c>
      <c r="K70" s="120">
        <f>F70*H70*J70</f>
        <v>456.94425920000003</v>
      </c>
      <c r="L70" s="171"/>
      <c r="M70" s="120"/>
      <c r="N70" s="135" t="s">
        <v>99</v>
      </c>
      <c r="O70" s="36" t="s">
        <v>99</v>
      </c>
      <c r="P70" s="133" t="s">
        <v>99</v>
      </c>
      <c r="Q70" s="83" t="s">
        <v>99</v>
      </c>
      <c r="R70" s="14" t="s">
        <v>99</v>
      </c>
      <c r="S70" s="133" t="s">
        <v>99</v>
      </c>
      <c r="T70" s="11" t="s">
        <v>99</v>
      </c>
    </row>
    <row r="71" spans="1:20" s="10" customFormat="1" ht="31.5" x14ac:dyDescent="0.25">
      <c r="A71" s="136">
        <v>3</v>
      </c>
      <c r="B71" s="12" t="s">
        <v>185</v>
      </c>
      <c r="C71" s="133">
        <v>0.4</v>
      </c>
      <c r="D71" s="134" t="s">
        <v>186</v>
      </c>
      <c r="E71" s="133" t="s">
        <v>22</v>
      </c>
      <c r="F71" s="133">
        <v>0.76</v>
      </c>
      <c r="G71" s="11" t="s">
        <v>187</v>
      </c>
      <c r="H71" s="120">
        <v>405.81</v>
      </c>
      <c r="I71" s="120" t="s">
        <v>124</v>
      </c>
      <c r="J71" s="120">
        <v>1.04</v>
      </c>
      <c r="K71" s="120">
        <f>F71*H71*J71</f>
        <v>320.75222400000001</v>
      </c>
      <c r="L71" s="171"/>
      <c r="M71" s="120"/>
      <c r="N71" s="135"/>
      <c r="O71" s="36"/>
      <c r="P71" s="133"/>
      <c r="Q71" s="83"/>
      <c r="R71" s="14"/>
      <c r="S71" s="133"/>
      <c r="T71" s="11"/>
    </row>
    <row r="72" spans="1:20" s="10" customFormat="1" ht="31.5" x14ac:dyDescent="0.25">
      <c r="A72" s="140">
        <v>3</v>
      </c>
      <c r="B72" s="12" t="s">
        <v>185</v>
      </c>
      <c r="C72" s="137">
        <v>0.4</v>
      </c>
      <c r="D72" s="138" t="s">
        <v>221</v>
      </c>
      <c r="E72" s="137" t="s">
        <v>22</v>
      </c>
      <c r="F72" s="137">
        <v>1.2150000000000001</v>
      </c>
      <c r="G72" s="11" t="s">
        <v>222</v>
      </c>
      <c r="H72" s="120">
        <v>664.4</v>
      </c>
      <c r="I72" s="120" t="s">
        <v>124</v>
      </c>
      <c r="J72" s="120">
        <v>1.04</v>
      </c>
      <c r="K72" s="120">
        <f>F72*H72*J72</f>
        <v>839.53584000000001</v>
      </c>
      <c r="L72" s="171"/>
      <c r="M72" s="120"/>
      <c r="N72" s="139"/>
      <c r="O72" s="36"/>
      <c r="P72" s="137"/>
      <c r="Q72" s="83"/>
      <c r="R72" s="14"/>
      <c r="S72" s="137"/>
      <c r="T72" s="11"/>
    </row>
    <row r="73" spans="1:20" ht="51" customHeight="1" x14ac:dyDescent="0.25">
      <c r="A73" s="132">
        <v>4</v>
      </c>
      <c r="B73" s="52" t="s">
        <v>103</v>
      </c>
      <c r="C73" s="134"/>
      <c r="D73" s="134"/>
      <c r="E73" s="133"/>
      <c r="F73" s="133"/>
      <c r="G73" s="13"/>
      <c r="H73" s="121"/>
      <c r="I73" s="121"/>
      <c r="J73" s="121"/>
      <c r="K73" s="120">
        <f>SUM(K69:K72)</f>
        <v>4332.7012099999993</v>
      </c>
      <c r="L73" s="171"/>
      <c r="M73" s="120"/>
      <c r="N73" s="125" t="s">
        <v>99</v>
      </c>
      <c r="O73" s="134" t="s">
        <v>99</v>
      </c>
      <c r="P73" s="134" t="s">
        <v>99</v>
      </c>
      <c r="Q73" s="134" t="s">
        <v>99</v>
      </c>
      <c r="R73" s="134" t="s">
        <v>99</v>
      </c>
      <c r="S73" s="134" t="s">
        <v>99</v>
      </c>
      <c r="T73" s="133" t="s">
        <v>99</v>
      </c>
    </row>
    <row r="74" spans="1:20" ht="65.25" customHeight="1" x14ac:dyDescent="0.25">
      <c r="A74" s="136">
        <v>5</v>
      </c>
      <c r="B74" s="12" t="s">
        <v>180</v>
      </c>
      <c r="C74" s="8"/>
      <c r="D74" s="133"/>
      <c r="E74" s="133"/>
      <c r="F74" s="133"/>
      <c r="G74" s="13"/>
      <c r="H74" s="120"/>
      <c r="I74" s="120"/>
      <c r="J74" s="120"/>
      <c r="K74" s="120">
        <f>K73*1.053</f>
        <v>4562.3343741299987</v>
      </c>
      <c r="L74" s="171"/>
      <c r="M74" s="120">
        <f>K74-L69</f>
        <v>1256.6583741299987</v>
      </c>
      <c r="N74" s="32"/>
      <c r="O74" s="32"/>
    </row>
    <row r="75" spans="1:20" s="10" customFormat="1" ht="21" customHeight="1" x14ac:dyDescent="0.25">
      <c r="A75" s="170" t="s">
        <v>223</v>
      </c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35"/>
      <c r="O75" s="11"/>
      <c r="P75" s="133"/>
      <c r="Q75" s="11"/>
      <c r="R75" s="133"/>
      <c r="S75" s="11"/>
      <c r="T75" s="133"/>
    </row>
    <row r="76" spans="1:20" s="10" customFormat="1" ht="31.5" x14ac:dyDescent="0.25">
      <c r="A76" s="136">
        <v>1</v>
      </c>
      <c r="B76" s="12" t="s">
        <v>178</v>
      </c>
      <c r="C76" s="133">
        <v>0.4</v>
      </c>
      <c r="D76" s="133" t="s">
        <v>179</v>
      </c>
      <c r="E76" s="133" t="s">
        <v>22</v>
      </c>
      <c r="F76" s="133">
        <v>2.617</v>
      </c>
      <c r="G76" s="133" t="s">
        <v>184</v>
      </c>
      <c r="H76" s="120">
        <v>949.02</v>
      </c>
      <c r="I76" s="120" t="s">
        <v>124</v>
      </c>
      <c r="J76" s="120">
        <v>1.03</v>
      </c>
      <c r="K76" s="120">
        <f>F76*H76*J76</f>
        <v>2558.0929002000003</v>
      </c>
      <c r="L76" s="171">
        <v>3312.509</v>
      </c>
      <c r="M76" s="120"/>
      <c r="N76" s="135" t="s">
        <v>99</v>
      </c>
      <c r="O76" s="133" t="s">
        <v>99</v>
      </c>
      <c r="P76" s="133" t="s">
        <v>99</v>
      </c>
      <c r="Q76" s="133" t="s">
        <v>99</v>
      </c>
      <c r="R76" s="133" t="s">
        <v>99</v>
      </c>
      <c r="S76" s="133" t="s">
        <v>99</v>
      </c>
      <c r="T76" s="133" t="s">
        <v>99</v>
      </c>
    </row>
    <row r="77" spans="1:20" s="10" customFormat="1" ht="31.5" x14ac:dyDescent="0.25">
      <c r="A77" s="132">
        <v>2</v>
      </c>
      <c r="B77" s="12" t="s">
        <v>185</v>
      </c>
      <c r="C77" s="133">
        <v>0.4</v>
      </c>
      <c r="D77" s="131" t="s">
        <v>188</v>
      </c>
      <c r="E77" s="133" t="s">
        <v>22</v>
      </c>
      <c r="F77" s="133">
        <v>1.786</v>
      </c>
      <c r="G77" s="11" t="s">
        <v>189</v>
      </c>
      <c r="H77" s="120">
        <v>547.16</v>
      </c>
      <c r="I77" s="120" t="s">
        <v>124</v>
      </c>
      <c r="J77" s="120">
        <v>1.04</v>
      </c>
      <c r="K77" s="120">
        <f>F77*H77*J77</f>
        <v>1016.3168704</v>
      </c>
      <c r="L77" s="171"/>
      <c r="M77" s="120"/>
      <c r="N77" s="135" t="s">
        <v>99</v>
      </c>
      <c r="O77" s="36" t="s">
        <v>99</v>
      </c>
      <c r="P77" s="133" t="s">
        <v>99</v>
      </c>
      <c r="Q77" s="83" t="s">
        <v>99</v>
      </c>
      <c r="R77" s="14" t="s">
        <v>99</v>
      </c>
      <c r="S77" s="133" t="s">
        <v>99</v>
      </c>
      <c r="T77" s="11" t="s">
        <v>99</v>
      </c>
    </row>
    <row r="78" spans="1:20" s="10" customFormat="1" ht="31.5" x14ac:dyDescent="0.25">
      <c r="A78" s="136">
        <v>3</v>
      </c>
      <c r="B78" s="12" t="s">
        <v>185</v>
      </c>
      <c r="C78" s="133">
        <v>0.4</v>
      </c>
      <c r="D78" s="134" t="s">
        <v>186</v>
      </c>
      <c r="E78" s="133" t="s">
        <v>22</v>
      </c>
      <c r="F78" s="133">
        <v>0.83099999999999996</v>
      </c>
      <c r="G78" s="11" t="s">
        <v>187</v>
      </c>
      <c r="H78" s="120">
        <v>405.81</v>
      </c>
      <c r="I78" s="120" t="s">
        <v>124</v>
      </c>
      <c r="J78" s="120">
        <v>1.04</v>
      </c>
      <c r="K78" s="120">
        <f>F78*H78*J78</f>
        <v>350.7172344</v>
      </c>
      <c r="L78" s="171"/>
      <c r="M78" s="120"/>
      <c r="N78" s="135"/>
      <c r="O78" s="36"/>
      <c r="P78" s="133"/>
      <c r="Q78" s="83"/>
      <c r="R78" s="14"/>
      <c r="S78" s="133"/>
      <c r="T78" s="11"/>
    </row>
    <row r="79" spans="1:20" ht="51" customHeight="1" x14ac:dyDescent="0.25">
      <c r="A79" s="132">
        <v>4</v>
      </c>
      <c r="B79" s="52" t="s">
        <v>103</v>
      </c>
      <c r="C79" s="134"/>
      <c r="D79" s="134"/>
      <c r="E79" s="133"/>
      <c r="F79" s="133"/>
      <c r="G79" s="13"/>
      <c r="H79" s="121"/>
      <c r="I79" s="121"/>
      <c r="J79" s="121"/>
      <c r="K79" s="120">
        <f>SUM(K76:K78)</f>
        <v>3925.1270050000003</v>
      </c>
      <c r="L79" s="171"/>
      <c r="M79" s="120"/>
      <c r="N79" s="125" t="s">
        <v>99</v>
      </c>
      <c r="O79" s="134" t="s">
        <v>99</v>
      </c>
      <c r="P79" s="134" t="s">
        <v>99</v>
      </c>
      <c r="Q79" s="134" t="s">
        <v>99</v>
      </c>
      <c r="R79" s="134" t="s">
        <v>99</v>
      </c>
      <c r="S79" s="134" t="s">
        <v>99</v>
      </c>
      <c r="T79" s="133" t="s">
        <v>99</v>
      </c>
    </row>
    <row r="80" spans="1:20" ht="65.25" customHeight="1" x14ac:dyDescent="0.25">
      <c r="A80" s="136">
        <v>5</v>
      </c>
      <c r="B80" s="12" t="s">
        <v>180</v>
      </c>
      <c r="C80" s="8"/>
      <c r="D80" s="133"/>
      <c r="E80" s="133"/>
      <c r="F80" s="133"/>
      <c r="G80" s="13"/>
      <c r="H80" s="120"/>
      <c r="I80" s="120"/>
      <c r="J80" s="120"/>
      <c r="K80" s="120">
        <f>K79*1.053</f>
        <v>4133.1587362649998</v>
      </c>
      <c r="L80" s="171"/>
      <c r="M80" s="120">
        <f>K80-L76</f>
        <v>820.64973626499977</v>
      </c>
      <c r="N80" s="32"/>
      <c r="O80" s="32"/>
    </row>
    <row r="81" spans="1:13" x14ac:dyDescent="0.25">
      <c r="A81" s="170" t="s">
        <v>224</v>
      </c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</row>
    <row r="82" spans="1:13" ht="31.5" x14ac:dyDescent="0.25">
      <c r="A82" s="140">
        <v>1</v>
      </c>
      <c r="B82" s="12" t="s">
        <v>178</v>
      </c>
      <c r="C82" s="137">
        <v>10</v>
      </c>
      <c r="D82" s="137" t="s">
        <v>179</v>
      </c>
      <c r="E82" s="137" t="s">
        <v>22</v>
      </c>
      <c r="F82" s="137">
        <v>2.4039999999999999</v>
      </c>
      <c r="G82" s="137" t="s">
        <v>201</v>
      </c>
      <c r="H82" s="120">
        <v>1262.83</v>
      </c>
      <c r="I82" s="120" t="s">
        <v>124</v>
      </c>
      <c r="J82" s="120">
        <v>1.03</v>
      </c>
      <c r="K82" s="120">
        <f>F82*H82*J82</f>
        <v>3126.9186195999996</v>
      </c>
      <c r="L82" s="174">
        <v>6346.2380000000003</v>
      </c>
      <c r="M82" s="141"/>
    </row>
    <row r="83" spans="1:13" ht="31.5" x14ac:dyDescent="0.25">
      <c r="A83" s="132">
        <v>2</v>
      </c>
      <c r="B83" s="12" t="s">
        <v>202</v>
      </c>
      <c r="C83" s="137">
        <v>10</v>
      </c>
      <c r="D83" s="138" t="s">
        <v>203</v>
      </c>
      <c r="E83" s="137" t="s">
        <v>22</v>
      </c>
      <c r="F83" s="137">
        <v>7.2119999999999997</v>
      </c>
      <c r="G83" s="11" t="s">
        <v>204</v>
      </c>
      <c r="H83" s="120">
        <v>1529.52</v>
      </c>
      <c r="I83" s="120" t="s">
        <v>124</v>
      </c>
      <c r="J83" s="120">
        <v>1.04</v>
      </c>
      <c r="K83" s="120">
        <f>F83*H83*J83</f>
        <v>11472.134169599998</v>
      </c>
      <c r="L83" s="175"/>
      <c r="M83" s="141"/>
    </row>
    <row r="84" spans="1:13" ht="47.25" x14ac:dyDescent="0.25">
      <c r="A84" s="132">
        <v>6</v>
      </c>
      <c r="B84" s="52" t="s">
        <v>103</v>
      </c>
      <c r="C84" s="138"/>
      <c r="D84" s="138"/>
      <c r="E84" s="137"/>
      <c r="F84" s="137"/>
      <c r="G84" s="13"/>
      <c r="H84" s="121"/>
      <c r="I84" s="121"/>
      <c r="J84" s="121"/>
      <c r="K84" s="120">
        <f>SUM(K82:K83)</f>
        <v>14599.052789199997</v>
      </c>
      <c r="L84" s="175"/>
      <c r="M84" s="120"/>
    </row>
    <row r="85" spans="1:13" ht="63" x14ac:dyDescent="0.25">
      <c r="A85" s="140">
        <v>7</v>
      </c>
      <c r="B85" s="12" t="s">
        <v>180</v>
      </c>
      <c r="C85" s="8"/>
      <c r="D85" s="137"/>
      <c r="E85" s="137"/>
      <c r="F85" s="137"/>
      <c r="G85" s="13"/>
      <c r="H85" s="120"/>
      <c r="I85" s="120"/>
      <c r="J85" s="120"/>
      <c r="K85" s="120">
        <f>K84*1.053</f>
        <v>15372.802587027596</v>
      </c>
      <c r="L85" s="176"/>
      <c r="M85" s="120">
        <f>K85-L82</f>
        <v>9026.5645870275948</v>
      </c>
    </row>
    <row r="86" spans="1:13" x14ac:dyDescent="0.25">
      <c r="A86" s="170" t="s">
        <v>225</v>
      </c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</row>
    <row r="87" spans="1:13" ht="31.5" x14ac:dyDescent="0.25">
      <c r="A87" s="140">
        <v>1</v>
      </c>
      <c r="B87" s="12" t="s">
        <v>178</v>
      </c>
      <c r="C87" s="137">
        <v>10</v>
      </c>
      <c r="D87" s="137" t="s">
        <v>179</v>
      </c>
      <c r="E87" s="137" t="s">
        <v>22</v>
      </c>
      <c r="F87" s="137">
        <v>1.19</v>
      </c>
      <c r="G87" s="137" t="s">
        <v>201</v>
      </c>
      <c r="H87" s="120">
        <v>1262.83</v>
      </c>
      <c r="I87" s="120" t="s">
        <v>124</v>
      </c>
      <c r="J87" s="120">
        <v>1.03</v>
      </c>
      <c r="K87" s="120">
        <f>F87*H87*J87</f>
        <v>1547.850731</v>
      </c>
      <c r="L87" s="174">
        <v>3458.9749999999999</v>
      </c>
      <c r="M87" s="141"/>
    </row>
    <row r="88" spans="1:13" ht="31.5" x14ac:dyDescent="0.25">
      <c r="A88" s="132">
        <v>2</v>
      </c>
      <c r="B88" s="12" t="s">
        <v>202</v>
      </c>
      <c r="C88" s="137">
        <v>10</v>
      </c>
      <c r="D88" s="138" t="s">
        <v>203</v>
      </c>
      <c r="E88" s="137" t="s">
        <v>22</v>
      </c>
      <c r="F88" s="137">
        <v>3.57</v>
      </c>
      <c r="G88" s="11" t="s">
        <v>204</v>
      </c>
      <c r="H88" s="120">
        <v>1529.52</v>
      </c>
      <c r="I88" s="120" t="s">
        <v>124</v>
      </c>
      <c r="J88" s="120">
        <v>1.04</v>
      </c>
      <c r="K88" s="120">
        <f>F88*H88*J88</f>
        <v>5678.8018559999991</v>
      </c>
      <c r="L88" s="175"/>
      <c r="M88" s="141"/>
    </row>
    <row r="89" spans="1:13" ht="47.25" x14ac:dyDescent="0.25">
      <c r="A89" s="132">
        <v>6</v>
      </c>
      <c r="B89" s="52" t="s">
        <v>103</v>
      </c>
      <c r="C89" s="138"/>
      <c r="D89" s="138"/>
      <c r="E89" s="137"/>
      <c r="F89" s="137"/>
      <c r="G89" s="13"/>
      <c r="H89" s="121"/>
      <c r="I89" s="121"/>
      <c r="J89" s="121"/>
      <c r="K89" s="120">
        <f>SUM(K87:K88)</f>
        <v>7226.6525869999987</v>
      </c>
      <c r="L89" s="175"/>
      <c r="M89" s="120"/>
    </row>
    <row r="90" spans="1:13" ht="63" x14ac:dyDescent="0.25">
      <c r="A90" s="140">
        <v>7</v>
      </c>
      <c r="B90" s="12" t="s">
        <v>180</v>
      </c>
      <c r="C90" s="8"/>
      <c r="D90" s="137"/>
      <c r="E90" s="137"/>
      <c r="F90" s="137"/>
      <c r="G90" s="13"/>
      <c r="H90" s="120"/>
      <c r="I90" s="120"/>
      <c r="J90" s="120"/>
      <c r="K90" s="120">
        <f>K89*1.053</f>
        <v>7609.6651741109981</v>
      </c>
      <c r="L90" s="176"/>
      <c r="M90" s="120">
        <f>K90-L87</f>
        <v>4150.6901741109978</v>
      </c>
    </row>
    <row r="91" spans="1:13" x14ac:dyDescent="0.25">
      <c r="A91" s="170" t="s">
        <v>226</v>
      </c>
      <c r="B91" s="170"/>
      <c r="C91" s="170"/>
      <c r="D91" s="170"/>
      <c r="E91" s="170"/>
      <c r="F91" s="170"/>
      <c r="G91" s="170"/>
      <c r="H91" s="170"/>
      <c r="I91" s="170"/>
      <c r="J91" s="170"/>
      <c r="K91" s="170"/>
      <c r="L91" s="170"/>
      <c r="M91" s="170"/>
    </row>
    <row r="92" spans="1:13" ht="31.5" x14ac:dyDescent="0.25">
      <c r="A92" s="140">
        <v>1</v>
      </c>
      <c r="B92" s="12" t="s">
        <v>178</v>
      </c>
      <c r="C92" s="137">
        <v>10</v>
      </c>
      <c r="D92" s="137" t="s">
        <v>179</v>
      </c>
      <c r="E92" s="137" t="s">
        <v>22</v>
      </c>
      <c r="F92" s="137">
        <v>2.67</v>
      </c>
      <c r="G92" s="137" t="s">
        <v>201</v>
      </c>
      <c r="H92" s="120">
        <v>1262.83</v>
      </c>
      <c r="I92" s="120" t="s">
        <v>124</v>
      </c>
      <c r="J92" s="120">
        <v>1.03</v>
      </c>
      <c r="K92" s="120">
        <f>F92*H92*J92</f>
        <v>3472.9087829999999</v>
      </c>
      <c r="L92" s="174">
        <v>7537.8770000000004</v>
      </c>
      <c r="M92" s="141"/>
    </row>
    <row r="93" spans="1:13" ht="31.5" x14ac:dyDescent="0.25">
      <c r="A93" s="132">
        <v>2</v>
      </c>
      <c r="B93" s="12" t="s">
        <v>202</v>
      </c>
      <c r="C93" s="137">
        <v>10</v>
      </c>
      <c r="D93" s="138" t="s">
        <v>203</v>
      </c>
      <c r="E93" s="137" t="s">
        <v>22</v>
      </c>
      <c r="F93" s="137">
        <v>8.01</v>
      </c>
      <c r="G93" s="11" t="s">
        <v>204</v>
      </c>
      <c r="H93" s="120">
        <v>1529.52</v>
      </c>
      <c r="I93" s="120" t="s">
        <v>124</v>
      </c>
      <c r="J93" s="120">
        <v>1.04</v>
      </c>
      <c r="K93" s="120">
        <f>F93*H93*J93</f>
        <v>12741.513408000001</v>
      </c>
      <c r="L93" s="175"/>
      <c r="M93" s="141"/>
    </row>
    <row r="94" spans="1:13" ht="47.25" x14ac:dyDescent="0.25">
      <c r="A94" s="132">
        <v>6</v>
      </c>
      <c r="B94" s="52" t="s">
        <v>103</v>
      </c>
      <c r="C94" s="138"/>
      <c r="D94" s="138"/>
      <c r="E94" s="137"/>
      <c r="F94" s="137"/>
      <c r="G94" s="13"/>
      <c r="H94" s="121"/>
      <c r="I94" s="121"/>
      <c r="J94" s="121"/>
      <c r="K94" s="120">
        <f>SUM(K92:K93)</f>
        <v>16214.422191000001</v>
      </c>
      <c r="L94" s="175"/>
      <c r="M94" s="120"/>
    </row>
    <row r="95" spans="1:13" ht="63" x14ac:dyDescent="0.25">
      <c r="A95" s="140">
        <v>7</v>
      </c>
      <c r="B95" s="12" t="s">
        <v>180</v>
      </c>
      <c r="C95" s="8"/>
      <c r="D95" s="137"/>
      <c r="E95" s="137"/>
      <c r="F95" s="137"/>
      <c r="G95" s="13"/>
      <c r="H95" s="120"/>
      <c r="I95" s="120"/>
      <c r="J95" s="120"/>
      <c r="K95" s="120">
        <f>K94*1.053</f>
        <v>17073.786567122999</v>
      </c>
      <c r="L95" s="176"/>
      <c r="M95" s="120">
        <f>K95-L92</f>
        <v>9535.9095671229989</v>
      </c>
    </row>
    <row r="96" spans="1:13" x14ac:dyDescent="0.25">
      <c r="A96" s="170" t="s">
        <v>227</v>
      </c>
      <c r="B96" s="170"/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</row>
    <row r="97" spans="1:20" ht="31.5" x14ac:dyDescent="0.25">
      <c r="A97" s="140">
        <v>1</v>
      </c>
      <c r="B97" s="12" t="s">
        <v>178</v>
      </c>
      <c r="C97" s="137">
        <v>10</v>
      </c>
      <c r="D97" s="137" t="s">
        <v>179</v>
      </c>
      <c r="E97" s="137" t="s">
        <v>22</v>
      </c>
      <c r="F97" s="137">
        <v>1.7250000000000001</v>
      </c>
      <c r="G97" s="137" t="s">
        <v>201</v>
      </c>
      <c r="H97" s="120">
        <v>1262.83</v>
      </c>
      <c r="I97" s="120" t="s">
        <v>124</v>
      </c>
      <c r="J97" s="120">
        <v>1.03</v>
      </c>
      <c r="K97" s="120">
        <f>F97*H97*J97</f>
        <v>2243.7332025000001</v>
      </c>
      <c r="L97" s="174">
        <v>3421.6550000000002</v>
      </c>
      <c r="M97" s="141"/>
    </row>
    <row r="98" spans="1:20" ht="31.5" x14ac:dyDescent="0.25">
      <c r="A98" s="132">
        <v>2</v>
      </c>
      <c r="B98" s="12" t="s">
        <v>202</v>
      </c>
      <c r="C98" s="137">
        <v>10</v>
      </c>
      <c r="D98" s="138" t="s">
        <v>203</v>
      </c>
      <c r="E98" s="137" t="s">
        <v>22</v>
      </c>
      <c r="F98" s="137">
        <v>5.1749999999999998</v>
      </c>
      <c r="G98" s="11" t="s">
        <v>204</v>
      </c>
      <c r="H98" s="120">
        <v>1529.52</v>
      </c>
      <c r="I98" s="120" t="s">
        <v>124</v>
      </c>
      <c r="J98" s="120">
        <v>1.04</v>
      </c>
      <c r="K98" s="120">
        <f>F98*H98*J98</f>
        <v>8231.8766400000004</v>
      </c>
      <c r="L98" s="175"/>
      <c r="M98" s="141"/>
    </row>
    <row r="99" spans="1:20" ht="47.25" x14ac:dyDescent="0.25">
      <c r="A99" s="132">
        <v>6</v>
      </c>
      <c r="B99" s="52" t="s">
        <v>103</v>
      </c>
      <c r="C99" s="138"/>
      <c r="D99" s="138"/>
      <c r="E99" s="137"/>
      <c r="F99" s="137"/>
      <c r="G99" s="13"/>
      <c r="H99" s="121"/>
      <c r="I99" s="121"/>
      <c r="J99" s="121"/>
      <c r="K99" s="120">
        <f>SUM(K97:K98)</f>
        <v>10475.6098425</v>
      </c>
      <c r="L99" s="175"/>
      <c r="M99" s="120"/>
    </row>
    <row r="100" spans="1:20" ht="63" x14ac:dyDescent="0.25">
      <c r="A100" s="140">
        <v>7</v>
      </c>
      <c r="B100" s="12" t="s">
        <v>180</v>
      </c>
      <c r="C100" s="8"/>
      <c r="D100" s="137"/>
      <c r="E100" s="137"/>
      <c r="F100" s="137"/>
      <c r="G100" s="13"/>
      <c r="H100" s="120"/>
      <c r="I100" s="120"/>
      <c r="J100" s="120"/>
      <c r="K100" s="120">
        <f>K99*1.053</f>
        <v>11030.817164152499</v>
      </c>
      <c r="L100" s="176"/>
      <c r="M100" s="120">
        <f>K100-L97</f>
        <v>7609.162164152498</v>
      </c>
    </row>
    <row r="101" spans="1:20" s="10" customFormat="1" ht="21" customHeight="1" x14ac:dyDescent="0.25">
      <c r="A101" s="170" t="s">
        <v>228</v>
      </c>
      <c r="B101" s="170"/>
      <c r="C101" s="170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35"/>
      <c r="O101" s="11"/>
      <c r="P101" s="133"/>
      <c r="Q101" s="11"/>
      <c r="R101" s="133"/>
      <c r="S101" s="11"/>
      <c r="T101" s="133"/>
    </row>
    <row r="102" spans="1:20" s="10" customFormat="1" ht="31.5" x14ac:dyDescent="0.25">
      <c r="A102" s="136">
        <v>1</v>
      </c>
      <c r="B102" s="12" t="s">
        <v>178</v>
      </c>
      <c r="C102" s="133">
        <v>0.4</v>
      </c>
      <c r="D102" s="133" t="s">
        <v>179</v>
      </c>
      <c r="E102" s="133" t="s">
        <v>22</v>
      </c>
      <c r="F102" s="133">
        <v>0.49</v>
      </c>
      <c r="G102" s="133" t="s">
        <v>184</v>
      </c>
      <c r="H102" s="120">
        <v>949.02</v>
      </c>
      <c r="I102" s="120" t="s">
        <v>124</v>
      </c>
      <c r="J102" s="120">
        <v>1.03</v>
      </c>
      <c r="K102" s="120">
        <f>F102*H102*J102</f>
        <v>478.970394</v>
      </c>
      <c r="L102" s="171">
        <v>885.601</v>
      </c>
      <c r="M102" s="120"/>
      <c r="N102" s="135" t="s">
        <v>99</v>
      </c>
      <c r="O102" s="133" t="s">
        <v>99</v>
      </c>
      <c r="P102" s="133" t="s">
        <v>99</v>
      </c>
      <c r="Q102" s="133" t="s">
        <v>99</v>
      </c>
      <c r="R102" s="133" t="s">
        <v>99</v>
      </c>
      <c r="S102" s="133" t="s">
        <v>99</v>
      </c>
      <c r="T102" s="133" t="s">
        <v>99</v>
      </c>
    </row>
    <row r="103" spans="1:20" s="10" customFormat="1" ht="31.5" x14ac:dyDescent="0.25">
      <c r="A103" s="132">
        <v>2</v>
      </c>
      <c r="B103" s="12" t="s">
        <v>185</v>
      </c>
      <c r="C103" s="133">
        <v>0.4</v>
      </c>
      <c r="D103" s="131" t="s">
        <v>188</v>
      </c>
      <c r="E103" s="133" t="s">
        <v>22</v>
      </c>
      <c r="F103" s="133">
        <v>0.4</v>
      </c>
      <c r="G103" s="11" t="s">
        <v>189</v>
      </c>
      <c r="H103" s="120">
        <v>547.16</v>
      </c>
      <c r="I103" s="120" t="s">
        <v>124</v>
      </c>
      <c r="J103" s="120">
        <v>1.04</v>
      </c>
      <c r="K103" s="120">
        <f>F103*H103*J103</f>
        <v>227.61856</v>
      </c>
      <c r="L103" s="171"/>
      <c r="M103" s="120"/>
      <c r="N103" s="135" t="s">
        <v>99</v>
      </c>
      <c r="O103" s="36" t="s">
        <v>99</v>
      </c>
      <c r="P103" s="133" t="s">
        <v>99</v>
      </c>
      <c r="Q103" s="83" t="s">
        <v>99</v>
      </c>
      <c r="R103" s="14" t="s">
        <v>99</v>
      </c>
      <c r="S103" s="133" t="s">
        <v>99</v>
      </c>
      <c r="T103" s="11" t="s">
        <v>99</v>
      </c>
    </row>
    <row r="104" spans="1:20" s="10" customFormat="1" ht="31.5" x14ac:dyDescent="0.25">
      <c r="A104" s="136">
        <v>3</v>
      </c>
      <c r="B104" s="12" t="s">
        <v>185</v>
      </c>
      <c r="C104" s="133">
        <v>0.4</v>
      </c>
      <c r="D104" s="134" t="s">
        <v>186</v>
      </c>
      <c r="E104" s="133" t="s">
        <v>22</v>
      </c>
      <c r="F104" s="133">
        <v>0.09</v>
      </c>
      <c r="G104" s="11" t="s">
        <v>187</v>
      </c>
      <c r="H104" s="120">
        <v>405.81</v>
      </c>
      <c r="I104" s="120" t="s">
        <v>124</v>
      </c>
      <c r="J104" s="120">
        <v>1.04</v>
      </c>
      <c r="K104" s="120">
        <f>F104*H104*J104</f>
        <v>37.983816000000004</v>
      </c>
      <c r="L104" s="171"/>
      <c r="M104" s="120"/>
      <c r="N104" s="135"/>
      <c r="O104" s="36"/>
      <c r="P104" s="133"/>
      <c r="Q104" s="83"/>
      <c r="R104" s="14"/>
      <c r="S104" s="133"/>
      <c r="T104" s="11"/>
    </row>
    <row r="105" spans="1:20" s="10" customFormat="1" ht="31.5" x14ac:dyDescent="0.25">
      <c r="A105" s="140">
        <v>4</v>
      </c>
      <c r="B105" s="12" t="s">
        <v>198</v>
      </c>
      <c r="C105" s="137">
        <v>0.4</v>
      </c>
      <c r="D105" s="138" t="s">
        <v>199</v>
      </c>
      <c r="E105" s="137" t="s">
        <v>22</v>
      </c>
      <c r="F105" s="137">
        <v>0.49</v>
      </c>
      <c r="G105" s="11" t="s">
        <v>200</v>
      </c>
      <c r="H105" s="120">
        <v>300.27</v>
      </c>
      <c r="I105" s="120" t="s">
        <v>124</v>
      </c>
      <c r="J105" s="120">
        <v>1.48</v>
      </c>
      <c r="K105" s="120">
        <f>F105*H105*J105</f>
        <v>217.75580399999998</v>
      </c>
      <c r="L105" s="171"/>
      <c r="M105" s="120"/>
      <c r="N105" s="139"/>
      <c r="O105" s="36"/>
      <c r="P105" s="137"/>
      <c r="Q105" s="83"/>
      <c r="R105" s="14"/>
      <c r="S105" s="137"/>
      <c r="T105" s="11"/>
    </row>
    <row r="106" spans="1:20" ht="51" customHeight="1" x14ac:dyDescent="0.25">
      <c r="A106" s="132">
        <v>5</v>
      </c>
      <c r="B106" s="52" t="s">
        <v>103</v>
      </c>
      <c r="C106" s="134"/>
      <c r="D106" s="134"/>
      <c r="E106" s="133"/>
      <c r="F106" s="133"/>
      <c r="G106" s="13"/>
      <c r="H106" s="121"/>
      <c r="I106" s="121"/>
      <c r="J106" s="121"/>
      <c r="K106" s="120">
        <f>SUM(K102:K105)</f>
        <v>962.32857400000012</v>
      </c>
      <c r="L106" s="171"/>
      <c r="M106" s="120"/>
      <c r="N106" s="125" t="s">
        <v>99</v>
      </c>
      <c r="O106" s="134" t="s">
        <v>99</v>
      </c>
      <c r="P106" s="134" t="s">
        <v>99</v>
      </c>
      <c r="Q106" s="134" t="s">
        <v>99</v>
      </c>
      <c r="R106" s="134" t="s">
        <v>99</v>
      </c>
      <c r="S106" s="134" t="s">
        <v>99</v>
      </c>
      <c r="T106" s="133" t="s">
        <v>99</v>
      </c>
    </row>
    <row r="107" spans="1:20" ht="65.25" customHeight="1" x14ac:dyDescent="0.25">
      <c r="A107" s="140">
        <v>6</v>
      </c>
      <c r="B107" s="12" t="s">
        <v>180</v>
      </c>
      <c r="C107" s="8"/>
      <c r="D107" s="133"/>
      <c r="E107" s="133"/>
      <c r="F107" s="133"/>
      <c r="G107" s="13"/>
      <c r="H107" s="120"/>
      <c r="I107" s="120"/>
      <c r="J107" s="120"/>
      <c r="K107" s="120">
        <f>K106*1.053</f>
        <v>1013.3319884220001</v>
      </c>
      <c r="L107" s="171"/>
      <c r="M107" s="120">
        <f>K107-L102</f>
        <v>127.73098842200011</v>
      </c>
      <c r="N107" s="32"/>
      <c r="O107" s="32"/>
    </row>
    <row r="108" spans="1:20" s="10" customFormat="1" ht="21" customHeight="1" x14ac:dyDescent="0.25">
      <c r="A108" s="170" t="s">
        <v>229</v>
      </c>
      <c r="B108" s="170"/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39"/>
      <c r="O108" s="11"/>
      <c r="P108" s="137"/>
      <c r="Q108" s="11"/>
      <c r="R108" s="137"/>
      <c r="S108" s="11"/>
      <c r="T108" s="137"/>
    </row>
    <row r="109" spans="1:20" s="10" customFormat="1" ht="31.5" x14ac:dyDescent="0.25">
      <c r="A109" s="140">
        <v>1</v>
      </c>
      <c r="B109" s="12" t="s">
        <v>178</v>
      </c>
      <c r="C109" s="137">
        <v>0.4</v>
      </c>
      <c r="D109" s="137" t="s">
        <v>179</v>
      </c>
      <c r="E109" s="137" t="s">
        <v>22</v>
      </c>
      <c r="F109" s="137">
        <v>0.71</v>
      </c>
      <c r="G109" s="137" t="s">
        <v>184</v>
      </c>
      <c r="H109" s="120">
        <v>949.02</v>
      </c>
      <c r="I109" s="120" t="s">
        <v>124</v>
      </c>
      <c r="J109" s="120">
        <v>1.03</v>
      </c>
      <c r="K109" s="120">
        <f>F109*H109*J109</f>
        <v>694.01832599999989</v>
      </c>
      <c r="L109" s="171">
        <v>759.06799999999998</v>
      </c>
      <c r="M109" s="120"/>
      <c r="N109" s="139" t="s">
        <v>99</v>
      </c>
      <c r="O109" s="137" t="s">
        <v>99</v>
      </c>
      <c r="P109" s="137" t="s">
        <v>99</v>
      </c>
      <c r="Q109" s="137" t="s">
        <v>99</v>
      </c>
      <c r="R109" s="137" t="s">
        <v>99</v>
      </c>
      <c r="S109" s="137" t="s">
        <v>99</v>
      </c>
      <c r="T109" s="137" t="s">
        <v>99</v>
      </c>
    </row>
    <row r="110" spans="1:20" s="10" customFormat="1" ht="31.5" x14ac:dyDescent="0.25">
      <c r="A110" s="132">
        <v>2</v>
      </c>
      <c r="B110" s="12" t="s">
        <v>185</v>
      </c>
      <c r="C110" s="137">
        <v>0.4</v>
      </c>
      <c r="D110" s="131" t="s">
        <v>188</v>
      </c>
      <c r="E110" s="137" t="s">
        <v>22</v>
      </c>
      <c r="F110" s="137">
        <v>0.51</v>
      </c>
      <c r="G110" s="11" t="s">
        <v>189</v>
      </c>
      <c r="H110" s="120">
        <v>547.16</v>
      </c>
      <c r="I110" s="120" t="s">
        <v>124</v>
      </c>
      <c r="J110" s="120">
        <v>1.04</v>
      </c>
      <c r="K110" s="120">
        <f>F110*H110*J110</f>
        <v>290.21366399999999</v>
      </c>
      <c r="L110" s="171"/>
      <c r="M110" s="120"/>
      <c r="N110" s="139" t="s">
        <v>99</v>
      </c>
      <c r="O110" s="36" t="s">
        <v>99</v>
      </c>
      <c r="P110" s="137" t="s">
        <v>99</v>
      </c>
      <c r="Q110" s="83" t="s">
        <v>99</v>
      </c>
      <c r="R110" s="14" t="s">
        <v>99</v>
      </c>
      <c r="S110" s="137" t="s">
        <v>99</v>
      </c>
      <c r="T110" s="11" t="s">
        <v>99</v>
      </c>
    </row>
    <row r="111" spans="1:20" s="10" customFormat="1" ht="31.5" x14ac:dyDescent="0.25">
      <c r="A111" s="140">
        <v>3</v>
      </c>
      <c r="B111" s="12" t="s">
        <v>185</v>
      </c>
      <c r="C111" s="137">
        <v>0.4</v>
      </c>
      <c r="D111" s="138" t="s">
        <v>186</v>
      </c>
      <c r="E111" s="137" t="s">
        <v>22</v>
      </c>
      <c r="F111" s="137">
        <v>0.2</v>
      </c>
      <c r="G111" s="11" t="s">
        <v>187</v>
      </c>
      <c r="H111" s="120">
        <v>405.81</v>
      </c>
      <c r="I111" s="120" t="s">
        <v>124</v>
      </c>
      <c r="J111" s="120">
        <v>1.04</v>
      </c>
      <c r="K111" s="120">
        <f>F111*H111*J111</f>
        <v>84.408480000000012</v>
      </c>
      <c r="L111" s="171"/>
      <c r="M111" s="120"/>
      <c r="N111" s="139"/>
      <c r="O111" s="36"/>
      <c r="P111" s="137"/>
      <c r="Q111" s="83"/>
      <c r="R111" s="14"/>
      <c r="S111" s="137"/>
      <c r="T111" s="11"/>
    </row>
    <row r="112" spans="1:20" ht="51" customHeight="1" x14ac:dyDescent="0.25">
      <c r="A112" s="132">
        <v>4</v>
      </c>
      <c r="B112" s="52" t="s">
        <v>103</v>
      </c>
      <c r="C112" s="138"/>
      <c r="D112" s="138"/>
      <c r="E112" s="137"/>
      <c r="F112" s="137"/>
      <c r="G112" s="13"/>
      <c r="H112" s="121"/>
      <c r="I112" s="121"/>
      <c r="J112" s="121"/>
      <c r="K112" s="120">
        <f>SUM(K109:K111)</f>
        <v>1068.6404699999998</v>
      </c>
      <c r="L112" s="171"/>
      <c r="M112" s="120"/>
      <c r="N112" s="125" t="s">
        <v>99</v>
      </c>
      <c r="O112" s="138" t="s">
        <v>99</v>
      </c>
      <c r="P112" s="138" t="s">
        <v>99</v>
      </c>
      <c r="Q112" s="138" t="s">
        <v>99</v>
      </c>
      <c r="R112" s="138" t="s">
        <v>99</v>
      </c>
      <c r="S112" s="138" t="s">
        <v>99</v>
      </c>
      <c r="T112" s="137" t="s">
        <v>99</v>
      </c>
    </row>
    <row r="113" spans="1:20" ht="65.25" customHeight="1" x14ac:dyDescent="0.25">
      <c r="A113" s="140">
        <v>5</v>
      </c>
      <c r="B113" s="12" t="s">
        <v>180</v>
      </c>
      <c r="C113" s="8"/>
      <c r="D113" s="137"/>
      <c r="E113" s="137"/>
      <c r="F113" s="137"/>
      <c r="G113" s="13"/>
      <c r="H113" s="120"/>
      <c r="I113" s="120"/>
      <c r="J113" s="120"/>
      <c r="K113" s="120">
        <f>K112*1.053</f>
        <v>1125.2784149099998</v>
      </c>
      <c r="L113" s="171"/>
      <c r="M113" s="120">
        <f>K113-L109</f>
        <v>366.21041490999983</v>
      </c>
      <c r="N113" s="32"/>
      <c r="O113" s="32"/>
    </row>
    <row r="114" spans="1:20" s="10" customFormat="1" ht="21" customHeight="1" x14ac:dyDescent="0.25">
      <c r="A114" s="170" t="s">
        <v>230</v>
      </c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39"/>
      <c r="O114" s="11"/>
      <c r="P114" s="137"/>
      <c r="Q114" s="11"/>
      <c r="R114" s="137"/>
      <c r="S114" s="11"/>
      <c r="T114" s="137"/>
    </row>
    <row r="115" spans="1:20" s="10" customFormat="1" ht="31.5" x14ac:dyDescent="0.25">
      <c r="A115" s="140">
        <v>1</v>
      </c>
      <c r="B115" s="12" t="s">
        <v>178</v>
      </c>
      <c r="C115" s="137">
        <v>0.4</v>
      </c>
      <c r="D115" s="137" t="s">
        <v>179</v>
      </c>
      <c r="E115" s="137" t="s">
        <v>22</v>
      </c>
      <c r="F115" s="137">
        <v>2.93</v>
      </c>
      <c r="G115" s="137" t="s">
        <v>184</v>
      </c>
      <c r="H115" s="120">
        <v>949.02</v>
      </c>
      <c r="I115" s="120" t="s">
        <v>124</v>
      </c>
      <c r="J115" s="120">
        <v>1.03</v>
      </c>
      <c r="K115" s="120">
        <f>F115*H115*J115</f>
        <v>2864.047458</v>
      </c>
      <c r="L115" s="171">
        <v>4058.2930000000001</v>
      </c>
      <c r="M115" s="120"/>
      <c r="N115" s="139" t="s">
        <v>99</v>
      </c>
      <c r="O115" s="137" t="s">
        <v>99</v>
      </c>
      <c r="P115" s="137" t="s">
        <v>99</v>
      </c>
      <c r="Q115" s="137" t="s">
        <v>99</v>
      </c>
      <c r="R115" s="137" t="s">
        <v>99</v>
      </c>
      <c r="S115" s="137" t="s">
        <v>99</v>
      </c>
      <c r="T115" s="137" t="s">
        <v>99</v>
      </c>
    </row>
    <row r="116" spans="1:20" s="10" customFormat="1" ht="31.5" x14ac:dyDescent="0.25">
      <c r="A116" s="132">
        <v>2</v>
      </c>
      <c r="B116" s="12" t="s">
        <v>185</v>
      </c>
      <c r="C116" s="137">
        <v>0.4</v>
      </c>
      <c r="D116" s="131" t="s">
        <v>188</v>
      </c>
      <c r="E116" s="137" t="s">
        <v>22</v>
      </c>
      <c r="F116" s="137">
        <v>1.9750000000000001</v>
      </c>
      <c r="G116" s="11" t="s">
        <v>189</v>
      </c>
      <c r="H116" s="120">
        <v>547.16</v>
      </c>
      <c r="I116" s="120" t="s">
        <v>124</v>
      </c>
      <c r="J116" s="120">
        <v>1.04</v>
      </c>
      <c r="K116" s="120">
        <f>F116*H116*J116</f>
        <v>1123.8666400000002</v>
      </c>
      <c r="L116" s="171"/>
      <c r="M116" s="120"/>
      <c r="N116" s="139" t="s">
        <v>99</v>
      </c>
      <c r="O116" s="36" t="s">
        <v>99</v>
      </c>
      <c r="P116" s="137" t="s">
        <v>99</v>
      </c>
      <c r="Q116" s="83" t="s">
        <v>99</v>
      </c>
      <c r="R116" s="14" t="s">
        <v>99</v>
      </c>
      <c r="S116" s="137" t="s">
        <v>99</v>
      </c>
      <c r="T116" s="11" t="s">
        <v>99</v>
      </c>
    </row>
    <row r="117" spans="1:20" s="10" customFormat="1" ht="31.5" x14ac:dyDescent="0.25">
      <c r="A117" s="140">
        <v>3</v>
      </c>
      <c r="B117" s="12" t="s">
        <v>185</v>
      </c>
      <c r="C117" s="137">
        <v>0.4</v>
      </c>
      <c r="D117" s="138" t="s">
        <v>186</v>
      </c>
      <c r="E117" s="137" t="s">
        <v>22</v>
      </c>
      <c r="F117" s="137">
        <v>0.95499999999999996</v>
      </c>
      <c r="G117" s="11" t="s">
        <v>187</v>
      </c>
      <c r="H117" s="120">
        <v>405.81</v>
      </c>
      <c r="I117" s="120" t="s">
        <v>124</v>
      </c>
      <c r="J117" s="120">
        <v>1.04</v>
      </c>
      <c r="K117" s="120">
        <f>F117*H117*J117</f>
        <v>403.05049199999996</v>
      </c>
      <c r="L117" s="171"/>
      <c r="M117" s="120"/>
      <c r="N117" s="139"/>
      <c r="O117" s="36"/>
      <c r="P117" s="137"/>
      <c r="Q117" s="83"/>
      <c r="R117" s="14"/>
      <c r="S117" s="137"/>
      <c r="T117" s="11"/>
    </row>
    <row r="118" spans="1:20" ht="51" customHeight="1" x14ac:dyDescent="0.25">
      <c r="A118" s="132">
        <v>4</v>
      </c>
      <c r="B118" s="52" t="s">
        <v>103</v>
      </c>
      <c r="C118" s="138"/>
      <c r="D118" s="138"/>
      <c r="E118" s="137"/>
      <c r="F118" s="137"/>
      <c r="G118" s="13"/>
      <c r="H118" s="121"/>
      <c r="I118" s="121"/>
      <c r="J118" s="121"/>
      <c r="K118" s="120">
        <f>SUM(K115:K117)</f>
        <v>4390.9645900000005</v>
      </c>
      <c r="L118" s="171"/>
      <c r="M118" s="120"/>
      <c r="N118" s="125" t="s">
        <v>99</v>
      </c>
      <c r="O118" s="138" t="s">
        <v>99</v>
      </c>
      <c r="P118" s="138" t="s">
        <v>99</v>
      </c>
      <c r="Q118" s="138" t="s">
        <v>99</v>
      </c>
      <c r="R118" s="138" t="s">
        <v>99</v>
      </c>
      <c r="S118" s="138" t="s">
        <v>99</v>
      </c>
      <c r="T118" s="137" t="s">
        <v>99</v>
      </c>
    </row>
    <row r="119" spans="1:20" ht="65.25" customHeight="1" x14ac:dyDescent="0.25">
      <c r="A119" s="140">
        <v>5</v>
      </c>
      <c r="B119" s="12" t="s">
        <v>180</v>
      </c>
      <c r="C119" s="8"/>
      <c r="D119" s="137"/>
      <c r="E119" s="137"/>
      <c r="F119" s="137"/>
      <c r="G119" s="13"/>
      <c r="H119" s="120"/>
      <c r="I119" s="120"/>
      <c r="J119" s="120"/>
      <c r="K119" s="120">
        <f>K118*1.053</f>
        <v>4623.6857132700006</v>
      </c>
      <c r="L119" s="171"/>
      <c r="M119" s="120">
        <f>K119-L115</f>
        <v>565.39271327000051</v>
      </c>
      <c r="N119" s="32"/>
      <c r="O119" s="32"/>
    </row>
    <row r="120" spans="1:20" s="10" customFormat="1" ht="21" customHeight="1" x14ac:dyDescent="0.25">
      <c r="A120" s="170" t="s">
        <v>231</v>
      </c>
      <c r="B120" s="170"/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39"/>
      <c r="O120" s="11"/>
      <c r="P120" s="137"/>
      <c r="Q120" s="11"/>
      <c r="R120" s="137"/>
      <c r="S120" s="11"/>
      <c r="T120" s="137"/>
    </row>
    <row r="121" spans="1:20" s="10" customFormat="1" ht="31.5" x14ac:dyDescent="0.25">
      <c r="A121" s="140">
        <v>1</v>
      </c>
      <c r="B121" s="12" t="s">
        <v>178</v>
      </c>
      <c r="C121" s="137">
        <v>0.4</v>
      </c>
      <c r="D121" s="137" t="s">
        <v>179</v>
      </c>
      <c r="E121" s="137" t="s">
        <v>22</v>
      </c>
      <c r="F121" s="137">
        <v>4.4400000000000004</v>
      </c>
      <c r="G121" s="137" t="s">
        <v>184</v>
      </c>
      <c r="H121" s="120">
        <v>949.02</v>
      </c>
      <c r="I121" s="120" t="s">
        <v>124</v>
      </c>
      <c r="J121" s="120">
        <v>1.03</v>
      </c>
      <c r="K121" s="120">
        <f>F121*H121*J121</f>
        <v>4340.0582640000002</v>
      </c>
      <c r="L121" s="171">
        <v>4928.3459999999995</v>
      </c>
      <c r="M121" s="120"/>
      <c r="N121" s="139" t="s">
        <v>99</v>
      </c>
      <c r="O121" s="137" t="s">
        <v>99</v>
      </c>
      <c r="P121" s="137" t="s">
        <v>99</v>
      </c>
      <c r="Q121" s="137" t="s">
        <v>99</v>
      </c>
      <c r="R121" s="137" t="s">
        <v>99</v>
      </c>
      <c r="S121" s="137" t="s">
        <v>99</v>
      </c>
      <c r="T121" s="137" t="s">
        <v>99</v>
      </c>
    </row>
    <row r="122" spans="1:20" s="10" customFormat="1" ht="31.5" x14ac:dyDescent="0.25">
      <c r="A122" s="132">
        <v>2</v>
      </c>
      <c r="B122" s="12" t="s">
        <v>185</v>
      </c>
      <c r="C122" s="137">
        <v>0.4</v>
      </c>
      <c r="D122" s="131" t="s">
        <v>188</v>
      </c>
      <c r="E122" s="137" t="s">
        <v>22</v>
      </c>
      <c r="F122" s="137">
        <v>2.9</v>
      </c>
      <c r="G122" s="11" t="s">
        <v>189</v>
      </c>
      <c r="H122" s="120">
        <v>547.16</v>
      </c>
      <c r="I122" s="120" t="s">
        <v>124</v>
      </c>
      <c r="J122" s="120">
        <v>1.04</v>
      </c>
      <c r="K122" s="120">
        <f>F122*H122*J122</f>
        <v>1650.2345599999999</v>
      </c>
      <c r="L122" s="171"/>
      <c r="M122" s="120"/>
      <c r="N122" s="139" t="s">
        <v>99</v>
      </c>
      <c r="O122" s="36" t="s">
        <v>99</v>
      </c>
      <c r="P122" s="137" t="s">
        <v>99</v>
      </c>
      <c r="Q122" s="83" t="s">
        <v>99</v>
      </c>
      <c r="R122" s="14" t="s">
        <v>99</v>
      </c>
      <c r="S122" s="137" t="s">
        <v>99</v>
      </c>
      <c r="T122" s="11" t="s">
        <v>99</v>
      </c>
    </row>
    <row r="123" spans="1:20" s="10" customFormat="1" ht="31.5" x14ac:dyDescent="0.25">
      <c r="A123" s="140">
        <v>3</v>
      </c>
      <c r="B123" s="12" t="s">
        <v>185</v>
      </c>
      <c r="C123" s="137">
        <v>0.4</v>
      </c>
      <c r="D123" s="138" t="s">
        <v>186</v>
      </c>
      <c r="E123" s="137" t="s">
        <v>22</v>
      </c>
      <c r="F123" s="137">
        <v>1.54</v>
      </c>
      <c r="G123" s="11" t="s">
        <v>187</v>
      </c>
      <c r="H123" s="120">
        <v>405.81</v>
      </c>
      <c r="I123" s="120" t="s">
        <v>124</v>
      </c>
      <c r="J123" s="120">
        <v>1.04</v>
      </c>
      <c r="K123" s="120">
        <f>F123*H123*J123</f>
        <v>649.94529599999998</v>
      </c>
      <c r="L123" s="171"/>
      <c r="M123" s="120"/>
      <c r="N123" s="139"/>
      <c r="O123" s="36"/>
      <c r="P123" s="137"/>
      <c r="Q123" s="83"/>
      <c r="R123" s="14"/>
      <c r="S123" s="137"/>
      <c r="T123" s="11"/>
    </row>
    <row r="124" spans="1:20" ht="51" customHeight="1" x14ac:dyDescent="0.25">
      <c r="A124" s="132">
        <v>4</v>
      </c>
      <c r="B124" s="52" t="s">
        <v>103</v>
      </c>
      <c r="C124" s="138"/>
      <c r="D124" s="138"/>
      <c r="E124" s="137"/>
      <c r="F124" s="137"/>
      <c r="G124" s="13"/>
      <c r="H124" s="121"/>
      <c r="I124" s="121"/>
      <c r="J124" s="121"/>
      <c r="K124" s="120">
        <f>SUM(K121:K123)</f>
        <v>6640.23812</v>
      </c>
      <c r="L124" s="171"/>
      <c r="M124" s="120"/>
      <c r="N124" s="125" t="s">
        <v>99</v>
      </c>
      <c r="O124" s="138" t="s">
        <v>99</v>
      </c>
      <c r="P124" s="138" t="s">
        <v>99</v>
      </c>
      <c r="Q124" s="138" t="s">
        <v>99</v>
      </c>
      <c r="R124" s="138" t="s">
        <v>99</v>
      </c>
      <c r="S124" s="138" t="s">
        <v>99</v>
      </c>
      <c r="T124" s="137" t="s">
        <v>99</v>
      </c>
    </row>
    <row r="125" spans="1:20" ht="65.25" customHeight="1" x14ac:dyDescent="0.25">
      <c r="A125" s="140">
        <v>5</v>
      </c>
      <c r="B125" s="12" t="s">
        <v>180</v>
      </c>
      <c r="C125" s="8"/>
      <c r="D125" s="137"/>
      <c r="E125" s="137"/>
      <c r="F125" s="137"/>
      <c r="G125" s="13"/>
      <c r="H125" s="120"/>
      <c r="I125" s="120"/>
      <c r="J125" s="120"/>
      <c r="K125" s="120">
        <f>K124*1.053</f>
        <v>6992.1707403599994</v>
      </c>
      <c r="L125" s="171"/>
      <c r="M125" s="120">
        <f>K125-L121</f>
        <v>2063.8247403599999</v>
      </c>
      <c r="N125" s="32"/>
      <c r="O125" s="32"/>
    </row>
    <row r="126" spans="1:20" s="10" customFormat="1" ht="21" customHeight="1" x14ac:dyDescent="0.25">
      <c r="A126" s="170" t="s">
        <v>232</v>
      </c>
      <c r="B126" s="170"/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39"/>
      <c r="O126" s="11"/>
      <c r="P126" s="137"/>
      <c r="Q126" s="11"/>
      <c r="R126" s="137"/>
      <c r="S126" s="11"/>
      <c r="T126" s="137"/>
    </row>
    <row r="127" spans="1:20" s="10" customFormat="1" ht="31.5" x14ac:dyDescent="0.25">
      <c r="A127" s="140">
        <v>1</v>
      </c>
      <c r="B127" s="12" t="s">
        <v>178</v>
      </c>
      <c r="C127" s="137">
        <v>0.4</v>
      </c>
      <c r="D127" s="137" t="s">
        <v>179</v>
      </c>
      <c r="E127" s="137" t="s">
        <v>22</v>
      </c>
      <c r="F127" s="137">
        <v>2.145</v>
      </c>
      <c r="G127" s="137" t="s">
        <v>184</v>
      </c>
      <c r="H127" s="120">
        <v>949.02</v>
      </c>
      <c r="I127" s="120" t="s">
        <v>124</v>
      </c>
      <c r="J127" s="120">
        <v>1.03</v>
      </c>
      <c r="K127" s="120">
        <f>F127*H127*J127</f>
        <v>2096.717337</v>
      </c>
      <c r="L127" s="171">
        <v>2180.308</v>
      </c>
      <c r="M127" s="120"/>
      <c r="N127" s="139" t="s">
        <v>99</v>
      </c>
      <c r="O127" s="137" t="s">
        <v>99</v>
      </c>
      <c r="P127" s="137" t="s">
        <v>99</v>
      </c>
      <c r="Q127" s="137" t="s">
        <v>99</v>
      </c>
      <c r="R127" s="137" t="s">
        <v>99</v>
      </c>
      <c r="S127" s="137" t="s">
        <v>99</v>
      </c>
      <c r="T127" s="137" t="s">
        <v>99</v>
      </c>
    </row>
    <row r="128" spans="1:20" s="10" customFormat="1" ht="31.5" x14ac:dyDescent="0.25">
      <c r="A128" s="132">
        <v>2</v>
      </c>
      <c r="B128" s="12" t="s">
        <v>185</v>
      </c>
      <c r="C128" s="137">
        <v>0.4</v>
      </c>
      <c r="D128" s="131" t="s">
        <v>188</v>
      </c>
      <c r="E128" s="137" t="s">
        <v>22</v>
      </c>
      <c r="F128" s="137">
        <v>1.415</v>
      </c>
      <c r="G128" s="11" t="s">
        <v>189</v>
      </c>
      <c r="H128" s="120">
        <v>547.16</v>
      </c>
      <c r="I128" s="120" t="s">
        <v>124</v>
      </c>
      <c r="J128" s="120">
        <v>1.04</v>
      </c>
      <c r="K128" s="120">
        <f>F128*H128*J128</f>
        <v>805.20065599999998</v>
      </c>
      <c r="L128" s="171"/>
      <c r="M128" s="120"/>
      <c r="N128" s="139" t="s">
        <v>99</v>
      </c>
      <c r="O128" s="36" t="s">
        <v>99</v>
      </c>
      <c r="P128" s="137" t="s">
        <v>99</v>
      </c>
      <c r="Q128" s="83" t="s">
        <v>99</v>
      </c>
      <c r="R128" s="14" t="s">
        <v>99</v>
      </c>
      <c r="S128" s="137" t="s">
        <v>99</v>
      </c>
      <c r="T128" s="11" t="s">
        <v>99</v>
      </c>
    </row>
    <row r="129" spans="1:20" s="10" customFormat="1" ht="31.5" x14ac:dyDescent="0.25">
      <c r="A129" s="140">
        <v>3</v>
      </c>
      <c r="B129" s="12" t="s">
        <v>185</v>
      </c>
      <c r="C129" s="137">
        <v>0.4</v>
      </c>
      <c r="D129" s="138" t="s">
        <v>186</v>
      </c>
      <c r="E129" s="137" t="s">
        <v>22</v>
      </c>
      <c r="F129" s="137">
        <v>0.73</v>
      </c>
      <c r="G129" s="11" t="s">
        <v>187</v>
      </c>
      <c r="H129" s="120">
        <v>405.81</v>
      </c>
      <c r="I129" s="120" t="s">
        <v>124</v>
      </c>
      <c r="J129" s="120">
        <v>1.04</v>
      </c>
      <c r="K129" s="120">
        <f>F129*H129*J129</f>
        <v>308.09095199999996</v>
      </c>
      <c r="L129" s="171"/>
      <c r="M129" s="120"/>
      <c r="N129" s="139"/>
      <c r="O129" s="36"/>
      <c r="P129" s="137"/>
      <c r="Q129" s="83"/>
      <c r="R129" s="14"/>
      <c r="S129" s="137"/>
      <c r="T129" s="11"/>
    </row>
    <row r="130" spans="1:20" ht="51" customHeight="1" x14ac:dyDescent="0.25">
      <c r="A130" s="132">
        <v>4</v>
      </c>
      <c r="B130" s="52" t="s">
        <v>103</v>
      </c>
      <c r="C130" s="138"/>
      <c r="D130" s="138"/>
      <c r="E130" s="137"/>
      <c r="F130" s="137"/>
      <c r="G130" s="13"/>
      <c r="H130" s="121"/>
      <c r="I130" s="121"/>
      <c r="J130" s="121"/>
      <c r="K130" s="120">
        <f>SUM(K127:K129)</f>
        <v>3210.008945</v>
      </c>
      <c r="L130" s="171"/>
      <c r="M130" s="120"/>
      <c r="N130" s="125" t="s">
        <v>99</v>
      </c>
      <c r="O130" s="138" t="s">
        <v>99</v>
      </c>
      <c r="P130" s="138" t="s">
        <v>99</v>
      </c>
      <c r="Q130" s="138" t="s">
        <v>99</v>
      </c>
      <c r="R130" s="138" t="s">
        <v>99</v>
      </c>
      <c r="S130" s="138" t="s">
        <v>99</v>
      </c>
      <c r="T130" s="137" t="s">
        <v>99</v>
      </c>
    </row>
    <row r="131" spans="1:20" ht="65.25" customHeight="1" x14ac:dyDescent="0.25">
      <c r="A131" s="140">
        <v>5</v>
      </c>
      <c r="B131" s="12" t="s">
        <v>180</v>
      </c>
      <c r="C131" s="8"/>
      <c r="D131" s="137"/>
      <c r="E131" s="137"/>
      <c r="F131" s="137"/>
      <c r="G131" s="13"/>
      <c r="H131" s="120"/>
      <c r="I131" s="120"/>
      <c r="J131" s="120"/>
      <c r="K131" s="120">
        <f>K130*1.053</f>
        <v>3380.1394190849996</v>
      </c>
      <c r="L131" s="171"/>
      <c r="M131" s="120">
        <f>K131-L127</f>
        <v>1199.8314190849997</v>
      </c>
      <c r="N131" s="32"/>
      <c r="O131" s="32"/>
    </row>
    <row r="132" spans="1:20" s="10" customFormat="1" x14ac:dyDescent="0.25">
      <c r="A132" s="170" t="s">
        <v>233</v>
      </c>
      <c r="B132" s="170"/>
      <c r="C132" s="170"/>
      <c r="D132" s="170"/>
      <c r="E132" s="170"/>
      <c r="F132" s="170"/>
      <c r="G132" s="170"/>
      <c r="H132" s="170"/>
      <c r="I132" s="170"/>
      <c r="J132" s="170"/>
      <c r="K132" s="170"/>
      <c r="L132" s="170"/>
      <c r="M132" s="170"/>
      <c r="N132" s="144"/>
      <c r="O132" s="11"/>
      <c r="P132" s="143"/>
      <c r="Q132" s="11"/>
      <c r="R132" s="143"/>
      <c r="S132" s="11"/>
      <c r="T132" s="143"/>
    </row>
    <row r="133" spans="1:20" s="10" customFormat="1" ht="47.25" x14ac:dyDescent="0.25">
      <c r="A133" s="142">
        <v>1</v>
      </c>
      <c r="B133" s="12" t="s">
        <v>191</v>
      </c>
      <c r="C133" s="143">
        <v>10</v>
      </c>
      <c r="D133" s="143" t="s">
        <v>192</v>
      </c>
      <c r="E133" s="143" t="s">
        <v>190</v>
      </c>
      <c r="F133" s="143">
        <v>1</v>
      </c>
      <c r="G133" s="143" t="s">
        <v>193</v>
      </c>
      <c r="H133" s="120">
        <v>1338.63</v>
      </c>
      <c r="I133" s="120" t="s">
        <v>124</v>
      </c>
      <c r="J133" s="120">
        <v>1.4</v>
      </c>
      <c r="K133" s="120">
        <f>F133*H133*J133</f>
        <v>1874.0820000000001</v>
      </c>
      <c r="L133" s="171">
        <v>1157.2380000000001</v>
      </c>
      <c r="M133" s="120"/>
      <c r="N133" s="144" t="s">
        <v>99</v>
      </c>
      <c r="O133" s="143" t="s">
        <v>99</v>
      </c>
      <c r="P133" s="143" t="s">
        <v>99</v>
      </c>
      <c r="Q133" s="143" t="s">
        <v>99</v>
      </c>
      <c r="R133" s="143" t="s">
        <v>99</v>
      </c>
      <c r="S133" s="143" t="s">
        <v>99</v>
      </c>
      <c r="T133" s="143" t="s">
        <v>99</v>
      </c>
    </row>
    <row r="134" spans="1:20" ht="47.25" x14ac:dyDescent="0.25">
      <c r="A134" s="132">
        <v>2</v>
      </c>
      <c r="B134" s="52" t="s">
        <v>103</v>
      </c>
      <c r="C134" s="145"/>
      <c r="D134" s="145"/>
      <c r="E134" s="143"/>
      <c r="F134" s="143"/>
      <c r="G134" s="13"/>
      <c r="H134" s="121"/>
      <c r="I134" s="121"/>
      <c r="J134" s="121"/>
      <c r="K134" s="120">
        <f>SUM(K133:K133)</f>
        <v>1874.0820000000001</v>
      </c>
      <c r="L134" s="171"/>
      <c r="M134" s="120"/>
      <c r="N134" s="125" t="s">
        <v>99</v>
      </c>
      <c r="O134" s="145" t="s">
        <v>99</v>
      </c>
      <c r="P134" s="145" t="s">
        <v>99</v>
      </c>
      <c r="Q134" s="145" t="s">
        <v>99</v>
      </c>
      <c r="R134" s="145" t="s">
        <v>99</v>
      </c>
      <c r="S134" s="145" t="s">
        <v>99</v>
      </c>
      <c r="T134" s="143" t="s">
        <v>99</v>
      </c>
    </row>
    <row r="135" spans="1:20" ht="78.75" x14ac:dyDescent="0.25">
      <c r="A135" s="142">
        <v>3</v>
      </c>
      <c r="B135" s="12" t="s">
        <v>240</v>
      </c>
      <c r="C135" s="8"/>
      <c r="D135" s="143"/>
      <c r="E135" s="143"/>
      <c r="F135" s="143"/>
      <c r="G135" s="13"/>
      <c r="H135" s="120"/>
      <c r="I135" s="120"/>
      <c r="J135" s="120"/>
      <c r="K135" s="120">
        <f>K134*1.081</f>
        <v>2025.882642</v>
      </c>
      <c r="L135" s="171"/>
      <c r="M135" s="120">
        <f>K135-L133</f>
        <v>868.64464199999998</v>
      </c>
      <c r="N135" s="32"/>
      <c r="O135" s="32"/>
    </row>
    <row r="136" spans="1:20" s="10" customFormat="1" x14ac:dyDescent="0.25">
      <c r="A136" s="170" t="s">
        <v>234</v>
      </c>
      <c r="B136" s="170"/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44"/>
      <c r="O136" s="11"/>
      <c r="P136" s="143"/>
      <c r="Q136" s="11"/>
      <c r="R136" s="143"/>
      <c r="S136" s="11"/>
      <c r="T136" s="143"/>
    </row>
    <row r="137" spans="1:20" s="10" customFormat="1" ht="47.25" x14ac:dyDescent="0.25">
      <c r="A137" s="142">
        <v>1</v>
      </c>
      <c r="B137" s="12" t="s">
        <v>191</v>
      </c>
      <c r="C137" s="143">
        <v>10</v>
      </c>
      <c r="D137" s="143" t="s">
        <v>192</v>
      </c>
      <c r="E137" s="143" t="s">
        <v>190</v>
      </c>
      <c r="F137" s="143">
        <v>1</v>
      </c>
      <c r="G137" s="143" t="s">
        <v>193</v>
      </c>
      <c r="H137" s="120">
        <v>1338.63</v>
      </c>
      <c r="I137" s="120" t="s">
        <v>124</v>
      </c>
      <c r="J137" s="120">
        <v>1.4</v>
      </c>
      <c r="K137" s="120">
        <f>F137*H137*J137</f>
        <v>1874.0820000000001</v>
      </c>
      <c r="L137" s="171">
        <v>1157.2380000000001</v>
      </c>
      <c r="M137" s="120"/>
      <c r="N137" s="144" t="s">
        <v>99</v>
      </c>
      <c r="O137" s="143" t="s">
        <v>99</v>
      </c>
      <c r="P137" s="143" t="s">
        <v>99</v>
      </c>
      <c r="Q137" s="143" t="s">
        <v>99</v>
      </c>
      <c r="R137" s="143" t="s">
        <v>99</v>
      </c>
      <c r="S137" s="143" t="s">
        <v>99</v>
      </c>
      <c r="T137" s="143" t="s">
        <v>99</v>
      </c>
    </row>
    <row r="138" spans="1:20" ht="47.25" x14ac:dyDescent="0.25">
      <c r="A138" s="132">
        <v>2</v>
      </c>
      <c r="B138" s="52" t="s">
        <v>103</v>
      </c>
      <c r="C138" s="145"/>
      <c r="D138" s="145"/>
      <c r="E138" s="143"/>
      <c r="F138" s="143"/>
      <c r="G138" s="13"/>
      <c r="H138" s="121"/>
      <c r="I138" s="121"/>
      <c r="J138" s="121"/>
      <c r="K138" s="120">
        <f>SUM(K137:K137)</f>
        <v>1874.0820000000001</v>
      </c>
      <c r="L138" s="171"/>
      <c r="M138" s="120"/>
      <c r="N138" s="125" t="s">
        <v>99</v>
      </c>
      <c r="O138" s="145" t="s">
        <v>99</v>
      </c>
      <c r="P138" s="145" t="s">
        <v>99</v>
      </c>
      <c r="Q138" s="145" t="s">
        <v>99</v>
      </c>
      <c r="R138" s="145" t="s">
        <v>99</v>
      </c>
      <c r="S138" s="145" t="s">
        <v>99</v>
      </c>
      <c r="T138" s="143" t="s">
        <v>99</v>
      </c>
    </row>
    <row r="139" spans="1:20" ht="78.75" x14ac:dyDescent="0.25">
      <c r="A139" s="142">
        <v>3</v>
      </c>
      <c r="B139" s="12" t="s">
        <v>240</v>
      </c>
      <c r="C139" s="8"/>
      <c r="D139" s="143"/>
      <c r="E139" s="143"/>
      <c r="F139" s="143"/>
      <c r="G139" s="13"/>
      <c r="H139" s="120"/>
      <c r="I139" s="120"/>
      <c r="J139" s="120"/>
      <c r="K139" s="120">
        <f>K138*1.081</f>
        <v>2025.882642</v>
      </c>
      <c r="L139" s="171"/>
      <c r="M139" s="120">
        <f>K139-L137</f>
        <v>868.64464199999998</v>
      </c>
      <c r="N139" s="32"/>
      <c r="O139" s="32"/>
    </row>
    <row r="140" spans="1:20" s="10" customFormat="1" x14ac:dyDescent="0.25">
      <c r="A140" s="170" t="s">
        <v>235</v>
      </c>
      <c r="B140" s="170"/>
      <c r="C140" s="170"/>
      <c r="D140" s="170"/>
      <c r="E140" s="170"/>
      <c r="F140" s="170"/>
      <c r="G140" s="170"/>
      <c r="H140" s="170"/>
      <c r="I140" s="170"/>
      <c r="J140" s="170"/>
      <c r="K140" s="170"/>
      <c r="L140" s="170"/>
      <c r="M140" s="170"/>
      <c r="N140" s="144"/>
      <c r="O140" s="11"/>
      <c r="P140" s="143"/>
      <c r="Q140" s="11"/>
      <c r="R140" s="143"/>
      <c r="S140" s="11"/>
      <c r="T140" s="143"/>
    </row>
    <row r="141" spans="1:20" s="10" customFormat="1" ht="47.25" x14ac:dyDescent="0.25">
      <c r="A141" s="142">
        <v>1</v>
      </c>
      <c r="B141" s="12" t="s">
        <v>191</v>
      </c>
      <c r="C141" s="143">
        <v>10</v>
      </c>
      <c r="D141" s="143" t="s">
        <v>192</v>
      </c>
      <c r="E141" s="143" t="s">
        <v>190</v>
      </c>
      <c r="F141" s="143">
        <v>1</v>
      </c>
      <c r="G141" s="143" t="s">
        <v>193</v>
      </c>
      <c r="H141" s="120">
        <v>1338.63</v>
      </c>
      <c r="I141" s="120" t="s">
        <v>124</v>
      </c>
      <c r="J141" s="120">
        <v>1.4</v>
      </c>
      <c r="K141" s="120">
        <f>F141*H141*J141</f>
        <v>1874.0820000000001</v>
      </c>
      <c r="L141" s="171">
        <v>1157.2380000000001</v>
      </c>
      <c r="M141" s="120"/>
      <c r="N141" s="144" t="s">
        <v>99</v>
      </c>
      <c r="O141" s="143" t="s">
        <v>99</v>
      </c>
      <c r="P141" s="143" t="s">
        <v>99</v>
      </c>
      <c r="Q141" s="143" t="s">
        <v>99</v>
      </c>
      <c r="R141" s="143" t="s">
        <v>99</v>
      </c>
      <c r="S141" s="143" t="s">
        <v>99</v>
      </c>
      <c r="T141" s="143" t="s">
        <v>99</v>
      </c>
    </row>
    <row r="142" spans="1:20" ht="47.25" x14ac:dyDescent="0.25">
      <c r="A142" s="132">
        <v>2</v>
      </c>
      <c r="B142" s="52" t="s">
        <v>103</v>
      </c>
      <c r="C142" s="145"/>
      <c r="D142" s="145"/>
      <c r="E142" s="143"/>
      <c r="F142" s="143"/>
      <c r="G142" s="13"/>
      <c r="H142" s="121"/>
      <c r="I142" s="121"/>
      <c r="J142" s="121"/>
      <c r="K142" s="120">
        <f>SUM(K141:K141)</f>
        <v>1874.0820000000001</v>
      </c>
      <c r="L142" s="171"/>
      <c r="M142" s="120"/>
      <c r="N142" s="125" t="s">
        <v>99</v>
      </c>
      <c r="O142" s="145" t="s">
        <v>99</v>
      </c>
      <c r="P142" s="145" t="s">
        <v>99</v>
      </c>
      <c r="Q142" s="145" t="s">
        <v>99</v>
      </c>
      <c r="R142" s="145" t="s">
        <v>99</v>
      </c>
      <c r="S142" s="145" t="s">
        <v>99</v>
      </c>
      <c r="T142" s="143" t="s">
        <v>99</v>
      </c>
    </row>
    <row r="143" spans="1:20" ht="78.75" x14ac:dyDescent="0.25">
      <c r="A143" s="142">
        <v>3</v>
      </c>
      <c r="B143" s="12" t="s">
        <v>240</v>
      </c>
      <c r="C143" s="8"/>
      <c r="D143" s="143"/>
      <c r="E143" s="143"/>
      <c r="F143" s="143"/>
      <c r="G143" s="13"/>
      <c r="H143" s="120"/>
      <c r="I143" s="120"/>
      <c r="J143" s="120"/>
      <c r="K143" s="120">
        <f>K142*1.081</f>
        <v>2025.882642</v>
      </c>
      <c r="L143" s="171"/>
      <c r="M143" s="120">
        <f>K143-L141</f>
        <v>868.64464199999998</v>
      </c>
      <c r="N143" s="32"/>
      <c r="O143" s="32"/>
    </row>
    <row r="144" spans="1:20" s="10" customFormat="1" x14ac:dyDescent="0.25">
      <c r="A144" s="170" t="s">
        <v>236</v>
      </c>
      <c r="B144" s="170"/>
      <c r="C144" s="170"/>
      <c r="D144" s="170"/>
      <c r="E144" s="170"/>
      <c r="F144" s="170"/>
      <c r="G144" s="170"/>
      <c r="H144" s="170"/>
      <c r="I144" s="170"/>
      <c r="J144" s="170"/>
      <c r="K144" s="170"/>
      <c r="L144" s="170"/>
      <c r="M144" s="170"/>
      <c r="N144" s="144"/>
      <c r="O144" s="11"/>
      <c r="P144" s="143"/>
      <c r="Q144" s="11"/>
      <c r="R144" s="143"/>
      <c r="S144" s="11"/>
      <c r="T144" s="143"/>
    </row>
    <row r="145" spans="1:20" s="10" customFormat="1" ht="47.25" x14ac:dyDescent="0.25">
      <c r="A145" s="142">
        <v>1</v>
      </c>
      <c r="B145" s="12" t="s">
        <v>191</v>
      </c>
      <c r="C145" s="143">
        <v>10</v>
      </c>
      <c r="D145" s="143" t="s">
        <v>194</v>
      </c>
      <c r="E145" s="143" t="s">
        <v>190</v>
      </c>
      <c r="F145" s="143">
        <v>1</v>
      </c>
      <c r="G145" s="143" t="s">
        <v>195</v>
      </c>
      <c r="H145" s="120">
        <v>1288.9100000000001</v>
      </c>
      <c r="I145" s="120" t="s">
        <v>124</v>
      </c>
      <c r="J145" s="120">
        <v>1.4</v>
      </c>
      <c r="K145" s="120">
        <f>F145*H145*J145</f>
        <v>1804.4739999999999</v>
      </c>
      <c r="L145" s="171">
        <v>1088.905</v>
      </c>
      <c r="M145" s="120"/>
      <c r="N145" s="144" t="s">
        <v>99</v>
      </c>
      <c r="O145" s="143" t="s">
        <v>99</v>
      </c>
      <c r="P145" s="143" t="s">
        <v>99</v>
      </c>
      <c r="Q145" s="143" t="s">
        <v>99</v>
      </c>
      <c r="R145" s="143" t="s">
        <v>99</v>
      </c>
      <c r="S145" s="143" t="s">
        <v>99</v>
      </c>
      <c r="T145" s="143" t="s">
        <v>99</v>
      </c>
    </row>
    <row r="146" spans="1:20" ht="47.25" x14ac:dyDescent="0.25">
      <c r="A146" s="132">
        <v>2</v>
      </c>
      <c r="B146" s="52" t="s">
        <v>103</v>
      </c>
      <c r="C146" s="145"/>
      <c r="D146" s="145"/>
      <c r="E146" s="143"/>
      <c r="F146" s="143"/>
      <c r="G146" s="13"/>
      <c r="H146" s="121"/>
      <c r="I146" s="121"/>
      <c r="J146" s="121"/>
      <c r="K146" s="120">
        <f>SUM(K145:K145)</f>
        <v>1804.4739999999999</v>
      </c>
      <c r="L146" s="171"/>
      <c r="M146" s="120"/>
      <c r="N146" s="125" t="s">
        <v>99</v>
      </c>
      <c r="O146" s="145" t="s">
        <v>99</v>
      </c>
      <c r="P146" s="145" t="s">
        <v>99</v>
      </c>
      <c r="Q146" s="145" t="s">
        <v>99</v>
      </c>
      <c r="R146" s="145" t="s">
        <v>99</v>
      </c>
      <c r="S146" s="145" t="s">
        <v>99</v>
      </c>
      <c r="T146" s="143" t="s">
        <v>99</v>
      </c>
    </row>
    <row r="147" spans="1:20" ht="78.75" x14ac:dyDescent="0.25">
      <c r="A147" s="142">
        <v>3</v>
      </c>
      <c r="B147" s="12" t="s">
        <v>240</v>
      </c>
      <c r="C147" s="8"/>
      <c r="D147" s="143"/>
      <c r="E147" s="143"/>
      <c r="F147" s="143"/>
      <c r="G147" s="13"/>
      <c r="H147" s="120"/>
      <c r="I147" s="120"/>
      <c r="J147" s="120"/>
      <c r="K147" s="120">
        <f>K146*1.053</f>
        <v>1900.1111219999998</v>
      </c>
      <c r="L147" s="171"/>
      <c r="M147" s="120">
        <f>K147-L145</f>
        <v>811.20612199999982</v>
      </c>
      <c r="N147" s="32"/>
      <c r="O147" s="32"/>
    </row>
    <row r="148" spans="1:20" s="10" customFormat="1" x14ac:dyDescent="0.25">
      <c r="A148" s="170" t="s">
        <v>237</v>
      </c>
      <c r="B148" s="170"/>
      <c r="C148" s="170"/>
      <c r="D148" s="170"/>
      <c r="E148" s="170"/>
      <c r="F148" s="170"/>
      <c r="G148" s="170"/>
      <c r="H148" s="170"/>
      <c r="I148" s="170"/>
      <c r="J148" s="170"/>
      <c r="K148" s="170"/>
      <c r="L148" s="170"/>
      <c r="M148" s="170"/>
      <c r="N148" s="144"/>
      <c r="O148" s="11"/>
      <c r="P148" s="143"/>
      <c r="Q148" s="11"/>
      <c r="R148" s="143"/>
      <c r="S148" s="11"/>
      <c r="T148" s="143"/>
    </row>
    <row r="149" spans="1:20" s="10" customFormat="1" ht="47.25" x14ac:dyDescent="0.25">
      <c r="A149" s="142">
        <v>1</v>
      </c>
      <c r="B149" s="12" t="s">
        <v>191</v>
      </c>
      <c r="C149" s="143">
        <v>10</v>
      </c>
      <c r="D149" s="143" t="s">
        <v>194</v>
      </c>
      <c r="E149" s="143" t="s">
        <v>190</v>
      </c>
      <c r="F149" s="143">
        <v>1</v>
      </c>
      <c r="G149" s="143" t="s">
        <v>195</v>
      </c>
      <c r="H149" s="120">
        <v>1288.9100000000001</v>
      </c>
      <c r="I149" s="120" t="s">
        <v>124</v>
      </c>
      <c r="J149" s="120">
        <v>1.4</v>
      </c>
      <c r="K149" s="120">
        <f>F149*H149*J149</f>
        <v>1804.4739999999999</v>
      </c>
      <c r="L149" s="171">
        <v>1088.905</v>
      </c>
      <c r="M149" s="120"/>
      <c r="N149" s="144" t="s">
        <v>99</v>
      </c>
      <c r="O149" s="143" t="s">
        <v>99</v>
      </c>
      <c r="P149" s="143" t="s">
        <v>99</v>
      </c>
      <c r="Q149" s="143" t="s">
        <v>99</v>
      </c>
      <c r="R149" s="143" t="s">
        <v>99</v>
      </c>
      <c r="S149" s="143" t="s">
        <v>99</v>
      </c>
      <c r="T149" s="143" t="s">
        <v>99</v>
      </c>
    </row>
    <row r="150" spans="1:20" ht="47.25" x14ac:dyDescent="0.25">
      <c r="A150" s="132">
        <v>2</v>
      </c>
      <c r="B150" s="52" t="s">
        <v>103</v>
      </c>
      <c r="C150" s="145"/>
      <c r="D150" s="145"/>
      <c r="E150" s="143"/>
      <c r="F150" s="143"/>
      <c r="G150" s="13"/>
      <c r="H150" s="121"/>
      <c r="I150" s="121"/>
      <c r="J150" s="121"/>
      <c r="K150" s="120">
        <f>SUM(K149:K149)</f>
        <v>1804.4739999999999</v>
      </c>
      <c r="L150" s="171"/>
      <c r="M150" s="120"/>
      <c r="N150" s="125" t="s">
        <v>99</v>
      </c>
      <c r="O150" s="145" t="s">
        <v>99</v>
      </c>
      <c r="P150" s="145" t="s">
        <v>99</v>
      </c>
      <c r="Q150" s="145" t="s">
        <v>99</v>
      </c>
      <c r="R150" s="145" t="s">
        <v>99</v>
      </c>
      <c r="S150" s="145" t="s">
        <v>99</v>
      </c>
      <c r="T150" s="143" t="s">
        <v>99</v>
      </c>
    </row>
    <row r="151" spans="1:20" ht="78.75" x14ac:dyDescent="0.25">
      <c r="A151" s="142">
        <v>3</v>
      </c>
      <c r="B151" s="12" t="s">
        <v>240</v>
      </c>
      <c r="C151" s="8"/>
      <c r="D151" s="143"/>
      <c r="E151" s="143"/>
      <c r="F151" s="143"/>
      <c r="G151" s="13"/>
      <c r="H151" s="120"/>
      <c r="I151" s="120"/>
      <c r="J151" s="120"/>
      <c r="K151" s="120">
        <f>K150*1.053</f>
        <v>1900.1111219999998</v>
      </c>
      <c r="L151" s="171"/>
      <c r="M151" s="120">
        <f>K151-L149</f>
        <v>811.20612199999982</v>
      </c>
      <c r="N151" s="32"/>
      <c r="O151" s="32"/>
    </row>
    <row r="152" spans="1:20" s="10" customFormat="1" x14ac:dyDescent="0.25">
      <c r="A152" s="170" t="s">
        <v>238</v>
      </c>
      <c r="B152" s="170"/>
      <c r="C152" s="170"/>
      <c r="D152" s="170"/>
      <c r="E152" s="170"/>
      <c r="F152" s="170"/>
      <c r="G152" s="170"/>
      <c r="H152" s="170"/>
      <c r="I152" s="170"/>
      <c r="J152" s="170"/>
      <c r="K152" s="170"/>
      <c r="L152" s="170"/>
      <c r="M152" s="170"/>
      <c r="N152" s="144"/>
      <c r="O152" s="11"/>
      <c r="P152" s="143"/>
      <c r="Q152" s="11"/>
      <c r="R152" s="143"/>
      <c r="S152" s="11"/>
      <c r="T152" s="143"/>
    </row>
    <row r="153" spans="1:20" s="10" customFormat="1" ht="47.25" x14ac:dyDescent="0.25">
      <c r="A153" s="142">
        <v>1</v>
      </c>
      <c r="B153" s="12" t="s">
        <v>191</v>
      </c>
      <c r="C153" s="143">
        <v>10</v>
      </c>
      <c r="D153" s="143" t="s">
        <v>196</v>
      </c>
      <c r="E153" s="143" t="s">
        <v>190</v>
      </c>
      <c r="F153" s="143">
        <v>1</v>
      </c>
      <c r="G153" s="143" t="s">
        <v>197</v>
      </c>
      <c r="H153" s="120">
        <v>1786.74</v>
      </c>
      <c r="I153" s="120" t="s">
        <v>124</v>
      </c>
      <c r="J153" s="120">
        <v>1.4</v>
      </c>
      <c r="K153" s="120">
        <f>F153*H153*J153</f>
        <v>2501.4359999999997</v>
      </c>
      <c r="L153" s="171">
        <v>1272.2380000000001</v>
      </c>
      <c r="M153" s="120"/>
      <c r="N153" s="144" t="s">
        <v>99</v>
      </c>
      <c r="O153" s="143" t="s">
        <v>99</v>
      </c>
      <c r="P153" s="143" t="s">
        <v>99</v>
      </c>
      <c r="Q153" s="143" t="s">
        <v>99</v>
      </c>
      <c r="R153" s="143" t="s">
        <v>99</v>
      </c>
      <c r="S153" s="143" t="s">
        <v>99</v>
      </c>
      <c r="T153" s="143" t="s">
        <v>99</v>
      </c>
    </row>
    <row r="154" spans="1:20" ht="47.25" x14ac:dyDescent="0.25">
      <c r="A154" s="132">
        <v>2</v>
      </c>
      <c r="B154" s="52" t="s">
        <v>103</v>
      </c>
      <c r="C154" s="145"/>
      <c r="D154" s="145"/>
      <c r="E154" s="143"/>
      <c r="F154" s="143"/>
      <c r="G154" s="13"/>
      <c r="H154" s="121"/>
      <c r="I154" s="121"/>
      <c r="J154" s="121"/>
      <c r="K154" s="120">
        <f>SUM(K153:K153)</f>
        <v>2501.4359999999997</v>
      </c>
      <c r="L154" s="171"/>
      <c r="M154" s="120"/>
      <c r="N154" s="125" t="s">
        <v>99</v>
      </c>
      <c r="O154" s="145" t="s">
        <v>99</v>
      </c>
      <c r="P154" s="145" t="s">
        <v>99</v>
      </c>
      <c r="Q154" s="145" t="s">
        <v>99</v>
      </c>
      <c r="R154" s="145" t="s">
        <v>99</v>
      </c>
      <c r="S154" s="145" t="s">
        <v>99</v>
      </c>
      <c r="T154" s="143" t="s">
        <v>99</v>
      </c>
    </row>
    <row r="155" spans="1:20" ht="78.75" x14ac:dyDescent="0.25">
      <c r="A155" s="142">
        <v>3</v>
      </c>
      <c r="B155" s="12" t="s">
        <v>240</v>
      </c>
      <c r="C155" s="8"/>
      <c r="D155" s="143"/>
      <c r="E155" s="143"/>
      <c r="F155" s="143"/>
      <c r="G155" s="13"/>
      <c r="H155" s="120"/>
      <c r="I155" s="120"/>
      <c r="J155" s="120"/>
      <c r="K155" s="120">
        <f>K154*1.081</f>
        <v>2704.0523159999998</v>
      </c>
      <c r="L155" s="171"/>
      <c r="M155" s="120">
        <f>K155-L153</f>
        <v>1431.8143159999997</v>
      </c>
      <c r="N155" s="32"/>
      <c r="O155" s="32"/>
    </row>
    <row r="156" spans="1:20" s="10" customFormat="1" x14ac:dyDescent="0.25">
      <c r="A156" s="170" t="s">
        <v>239</v>
      </c>
      <c r="B156" s="170"/>
      <c r="C156" s="170"/>
      <c r="D156" s="170"/>
      <c r="E156" s="170"/>
      <c r="F156" s="170"/>
      <c r="G156" s="170"/>
      <c r="H156" s="170"/>
      <c r="I156" s="170"/>
      <c r="J156" s="170"/>
      <c r="K156" s="170"/>
      <c r="L156" s="170"/>
      <c r="M156" s="170"/>
      <c r="N156" s="144"/>
      <c r="O156" s="11"/>
      <c r="P156" s="143"/>
      <c r="Q156" s="11"/>
      <c r="R156" s="143"/>
      <c r="S156" s="11"/>
      <c r="T156" s="143"/>
    </row>
    <row r="157" spans="1:20" s="10" customFormat="1" ht="31.5" x14ac:dyDescent="0.25">
      <c r="A157" s="142">
        <v>1</v>
      </c>
      <c r="B157" s="12" t="s">
        <v>178</v>
      </c>
      <c r="C157" s="143">
        <v>0.4</v>
      </c>
      <c r="D157" s="143" t="s">
        <v>179</v>
      </c>
      <c r="E157" s="143" t="s">
        <v>22</v>
      </c>
      <c r="F157" s="143">
        <v>3.645</v>
      </c>
      <c r="G157" s="143" t="s">
        <v>184</v>
      </c>
      <c r="H157" s="120">
        <v>949.02</v>
      </c>
      <c r="I157" s="120" t="s">
        <v>124</v>
      </c>
      <c r="J157" s="120">
        <v>1.03</v>
      </c>
      <c r="K157" s="120">
        <f>F157*H157*J157</f>
        <v>3562.9532370000002</v>
      </c>
      <c r="L157" s="171">
        <v>3994.3209999999999</v>
      </c>
      <c r="M157" s="120"/>
      <c r="N157" s="144" t="s">
        <v>99</v>
      </c>
      <c r="O157" s="143" t="s">
        <v>99</v>
      </c>
      <c r="P157" s="143" t="s">
        <v>99</v>
      </c>
      <c r="Q157" s="143" t="s">
        <v>99</v>
      </c>
      <c r="R157" s="143" t="s">
        <v>99</v>
      </c>
      <c r="S157" s="143" t="s">
        <v>99</v>
      </c>
      <c r="T157" s="143" t="s">
        <v>99</v>
      </c>
    </row>
    <row r="158" spans="1:20" s="10" customFormat="1" ht="31.5" x14ac:dyDescent="0.25">
      <c r="A158" s="132">
        <v>2</v>
      </c>
      <c r="B158" s="12" t="s">
        <v>185</v>
      </c>
      <c r="C158" s="143">
        <v>0.4</v>
      </c>
      <c r="D158" s="131" t="s">
        <v>188</v>
      </c>
      <c r="E158" s="143" t="s">
        <v>22</v>
      </c>
      <c r="F158" s="143">
        <v>1.9</v>
      </c>
      <c r="G158" s="11" t="s">
        <v>189</v>
      </c>
      <c r="H158" s="120">
        <v>547.16</v>
      </c>
      <c r="I158" s="120" t="s">
        <v>124</v>
      </c>
      <c r="J158" s="120">
        <v>1.04</v>
      </c>
      <c r="K158" s="120">
        <f>F158*H158*J158</f>
        <v>1081.1881599999999</v>
      </c>
      <c r="L158" s="171"/>
      <c r="M158" s="120"/>
      <c r="N158" s="144" t="s">
        <v>99</v>
      </c>
      <c r="O158" s="36" t="s">
        <v>99</v>
      </c>
      <c r="P158" s="143" t="s">
        <v>99</v>
      </c>
      <c r="Q158" s="83" t="s">
        <v>99</v>
      </c>
      <c r="R158" s="14" t="s">
        <v>99</v>
      </c>
      <c r="S158" s="143" t="s">
        <v>99</v>
      </c>
      <c r="T158" s="11" t="s">
        <v>99</v>
      </c>
    </row>
    <row r="159" spans="1:20" s="10" customFormat="1" ht="31.5" x14ac:dyDescent="0.25">
      <c r="A159" s="142">
        <v>3</v>
      </c>
      <c r="B159" s="12" t="s">
        <v>185</v>
      </c>
      <c r="C159" s="143">
        <v>0.4</v>
      </c>
      <c r="D159" s="145" t="s">
        <v>186</v>
      </c>
      <c r="E159" s="143" t="s">
        <v>22</v>
      </c>
      <c r="F159" s="143">
        <v>1.7450000000000001</v>
      </c>
      <c r="G159" s="11" t="s">
        <v>187</v>
      </c>
      <c r="H159" s="120">
        <v>405.81</v>
      </c>
      <c r="I159" s="120" t="s">
        <v>124</v>
      </c>
      <c r="J159" s="120">
        <v>1.04</v>
      </c>
      <c r="K159" s="120">
        <f>F159*H159*J159</f>
        <v>736.46398800000009</v>
      </c>
      <c r="L159" s="171"/>
      <c r="M159" s="120"/>
      <c r="N159" s="144"/>
      <c r="O159" s="36"/>
      <c r="P159" s="143"/>
      <c r="Q159" s="83"/>
      <c r="R159" s="14"/>
      <c r="S159" s="143"/>
      <c r="T159" s="11"/>
    </row>
    <row r="160" spans="1:20" ht="47.25" x14ac:dyDescent="0.25">
      <c r="A160" s="132">
        <v>4</v>
      </c>
      <c r="B160" s="52" t="s">
        <v>103</v>
      </c>
      <c r="C160" s="145"/>
      <c r="D160" s="145"/>
      <c r="E160" s="143"/>
      <c r="F160" s="143"/>
      <c r="G160" s="13"/>
      <c r="H160" s="121"/>
      <c r="I160" s="121"/>
      <c r="J160" s="121"/>
      <c r="K160" s="120">
        <f>SUM(K157:K159)</f>
        <v>5380.6053850000008</v>
      </c>
      <c r="L160" s="171"/>
      <c r="M160" s="120"/>
      <c r="N160" s="125" t="s">
        <v>99</v>
      </c>
      <c r="O160" s="145" t="s">
        <v>99</v>
      </c>
      <c r="P160" s="145" t="s">
        <v>99</v>
      </c>
      <c r="Q160" s="145" t="s">
        <v>99</v>
      </c>
      <c r="R160" s="145" t="s">
        <v>99</v>
      </c>
      <c r="S160" s="145" t="s">
        <v>99</v>
      </c>
      <c r="T160" s="143" t="s">
        <v>99</v>
      </c>
    </row>
    <row r="161" spans="1:15" ht="78.75" x14ac:dyDescent="0.25">
      <c r="A161" s="142">
        <v>5</v>
      </c>
      <c r="B161" s="12" t="s">
        <v>240</v>
      </c>
      <c r="C161" s="8"/>
      <c r="D161" s="143"/>
      <c r="E161" s="143"/>
      <c r="F161" s="143"/>
      <c r="G161" s="13"/>
      <c r="H161" s="120"/>
      <c r="I161" s="120"/>
      <c r="J161" s="120"/>
      <c r="K161" s="120">
        <f>K160*1.081</f>
        <v>5816.4344211850002</v>
      </c>
      <c r="L161" s="171"/>
      <c r="M161" s="120">
        <f>K161-L157</f>
        <v>1822.1134211850003</v>
      </c>
      <c r="N161" s="32"/>
      <c r="O161" s="32"/>
    </row>
  </sheetData>
  <mergeCells count="76">
    <mergeCell ref="L41:L43"/>
    <mergeCell ref="L33:L35"/>
    <mergeCell ref="A36:M36"/>
    <mergeCell ref="L37:L39"/>
    <mergeCell ref="A40:M40"/>
    <mergeCell ref="A44:M44"/>
    <mergeCell ref="L45:L47"/>
    <mergeCell ref="A48:M48"/>
    <mergeCell ref="A81:M81"/>
    <mergeCell ref="L82:L85"/>
    <mergeCell ref="A68:M68"/>
    <mergeCell ref="L69:L74"/>
    <mergeCell ref="A75:M75"/>
    <mergeCell ref="L76:L80"/>
    <mergeCell ref="L49:L51"/>
    <mergeCell ref="A52:M52"/>
    <mergeCell ref="L53:L55"/>
    <mergeCell ref="A56:M56"/>
    <mergeCell ref="L57:L59"/>
    <mergeCell ref="A60:M60"/>
    <mergeCell ref="L61:L63"/>
    <mergeCell ref="A86:M86"/>
    <mergeCell ref="L87:L90"/>
    <mergeCell ref="A91:M91"/>
    <mergeCell ref="L92:L95"/>
    <mergeCell ref="A96:M96"/>
    <mergeCell ref="L97:L100"/>
    <mergeCell ref="A108:M108"/>
    <mergeCell ref="L109:L113"/>
    <mergeCell ref="L115:L119"/>
    <mergeCell ref="A120:M120"/>
    <mergeCell ref="L121:L125"/>
    <mergeCell ref="A126:M126"/>
    <mergeCell ref="L127:L131"/>
    <mergeCell ref="A101:M101"/>
    <mergeCell ref="L102:L107"/>
    <mergeCell ref="A114:M114"/>
    <mergeCell ref="A64:M64"/>
    <mergeCell ref="L65:L67"/>
    <mergeCell ref="A5:S5"/>
    <mergeCell ref="A11:M11"/>
    <mergeCell ref="A12:M12"/>
    <mergeCell ref="L13:L15"/>
    <mergeCell ref="C8:F8"/>
    <mergeCell ref="N8:Q8"/>
    <mergeCell ref="R8:T8"/>
    <mergeCell ref="A6:A9"/>
    <mergeCell ref="B6:B9"/>
    <mergeCell ref="C6:M6"/>
    <mergeCell ref="N6:T6"/>
    <mergeCell ref="C7:M7"/>
    <mergeCell ref="N7:T7"/>
    <mergeCell ref="G8:M8"/>
    <mergeCell ref="A16:M16"/>
    <mergeCell ref="A32:M32"/>
    <mergeCell ref="L17:L19"/>
    <mergeCell ref="A20:M20"/>
    <mergeCell ref="L21:L23"/>
    <mergeCell ref="A24:M24"/>
    <mergeCell ref="L25:L27"/>
    <mergeCell ref="A28:M28"/>
    <mergeCell ref="L29:L31"/>
    <mergeCell ref="A156:M156"/>
    <mergeCell ref="L157:L161"/>
    <mergeCell ref="A132:M132"/>
    <mergeCell ref="L133:L135"/>
    <mergeCell ref="L149:L151"/>
    <mergeCell ref="A152:M152"/>
    <mergeCell ref="L153:L155"/>
    <mergeCell ref="A136:M136"/>
    <mergeCell ref="A148:M148"/>
    <mergeCell ref="L137:L139"/>
    <mergeCell ref="A140:M140"/>
    <mergeCell ref="L141:L143"/>
    <mergeCell ref="A144:M144"/>
    <mergeCell ref="L145:L147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14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0"/>
  <sheetViews>
    <sheetView zoomScaleSheetLayoutView="85" workbookViewId="0">
      <selection activeCell="I18" sqref="I18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52" t="s">
        <v>133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6" ht="15.75" customHeight="1" x14ac:dyDescent="0.25">
      <c r="A3" s="163" t="s">
        <v>0</v>
      </c>
      <c r="B3" s="164" t="s">
        <v>2</v>
      </c>
      <c r="C3" s="165" t="s">
        <v>39</v>
      </c>
      <c r="D3" s="165"/>
      <c r="E3" s="165"/>
      <c r="F3" s="165"/>
      <c r="G3" s="165"/>
      <c r="H3" s="165"/>
      <c r="I3" s="165"/>
      <c r="J3" s="165" t="s">
        <v>40</v>
      </c>
      <c r="K3" s="165"/>
      <c r="L3" s="165"/>
      <c r="M3" s="165"/>
      <c r="N3" s="165"/>
      <c r="O3" s="165"/>
      <c r="P3" s="165"/>
    </row>
    <row r="4" spans="1:16" ht="33" customHeight="1" x14ac:dyDescent="0.25">
      <c r="A4" s="163"/>
      <c r="B4" s="164"/>
      <c r="C4" s="164" t="s">
        <v>123</v>
      </c>
      <c r="D4" s="164"/>
      <c r="E4" s="164"/>
      <c r="F4" s="164"/>
      <c r="G4" s="164"/>
      <c r="H4" s="164"/>
      <c r="I4" s="164"/>
      <c r="J4" s="166" t="s">
        <v>121</v>
      </c>
      <c r="K4" s="167"/>
      <c r="L4" s="167"/>
      <c r="M4" s="167"/>
      <c r="N4" s="167"/>
      <c r="O4" s="167"/>
      <c r="P4" s="168"/>
    </row>
    <row r="5" spans="1:16" ht="33.75" customHeight="1" x14ac:dyDescent="0.25">
      <c r="A5" s="163"/>
      <c r="B5" s="164"/>
      <c r="C5" s="164" t="s">
        <v>12</v>
      </c>
      <c r="D5" s="164"/>
      <c r="E5" s="164"/>
      <c r="F5" s="164"/>
      <c r="G5" s="164" t="s">
        <v>100</v>
      </c>
      <c r="H5" s="169"/>
      <c r="I5" s="169"/>
      <c r="J5" s="164" t="s">
        <v>12</v>
      </c>
      <c r="K5" s="164"/>
      <c r="L5" s="164"/>
      <c r="M5" s="164"/>
      <c r="N5" s="164" t="s">
        <v>100</v>
      </c>
      <c r="O5" s="169"/>
      <c r="P5" s="169"/>
    </row>
    <row r="6" spans="1:16" s="7" customFormat="1" ht="63" x14ac:dyDescent="0.25">
      <c r="A6" s="163"/>
      <c r="B6" s="164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134</v>
      </c>
      <c r="C8" s="82" t="s">
        <v>99</v>
      </c>
      <c r="D8" s="82" t="s">
        <v>99</v>
      </c>
      <c r="E8" s="82" t="s">
        <v>99</v>
      </c>
      <c r="F8" s="82" t="s">
        <v>99</v>
      </c>
      <c r="G8" s="82" t="s">
        <v>99</v>
      </c>
      <c r="H8" s="82" t="s">
        <v>99</v>
      </c>
      <c r="I8" s="82" t="s">
        <v>99</v>
      </c>
      <c r="J8" s="82" t="s">
        <v>99</v>
      </c>
      <c r="K8" s="82" t="s">
        <v>99</v>
      </c>
      <c r="L8" s="82" t="s">
        <v>99</v>
      </c>
      <c r="M8" s="82" t="s">
        <v>99</v>
      </c>
      <c r="N8" s="82" t="s">
        <v>99</v>
      </c>
      <c r="O8" s="82" t="s">
        <v>99</v>
      </c>
      <c r="P8" s="82" t="s">
        <v>99</v>
      </c>
    </row>
    <row r="9" spans="1:16" s="10" customFormat="1" ht="49.5" customHeight="1" x14ac:dyDescent="0.25">
      <c r="A9" s="67" t="s">
        <v>75</v>
      </c>
      <c r="B9" s="13" t="s">
        <v>165</v>
      </c>
      <c r="C9" s="76">
        <v>10</v>
      </c>
      <c r="D9" s="36" t="s">
        <v>168</v>
      </c>
      <c r="E9" s="76">
        <v>0.8</v>
      </c>
      <c r="F9" s="80" t="s">
        <v>3</v>
      </c>
      <c r="G9" s="14" t="s">
        <v>166</v>
      </c>
      <c r="H9" s="99">
        <v>4039.24</v>
      </c>
      <c r="I9" s="85">
        <f>H9*E9</f>
        <v>3231.3919999999998</v>
      </c>
      <c r="J9" s="100"/>
      <c r="K9" s="36"/>
      <c r="L9" s="100"/>
      <c r="M9" s="83"/>
      <c r="N9" s="14"/>
      <c r="O9" s="101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135</v>
      </c>
      <c r="C10" s="82" t="s">
        <v>99</v>
      </c>
      <c r="D10" s="82" t="s">
        <v>99</v>
      </c>
      <c r="E10" s="82" t="s">
        <v>99</v>
      </c>
      <c r="F10" s="82" t="s">
        <v>99</v>
      </c>
      <c r="G10" s="82" t="s">
        <v>99</v>
      </c>
      <c r="H10" s="82" t="s">
        <v>99</v>
      </c>
      <c r="I10" s="82" t="s">
        <v>99</v>
      </c>
      <c r="J10" s="82" t="s">
        <v>99</v>
      </c>
      <c r="K10" s="82" t="s">
        <v>99</v>
      </c>
      <c r="L10" s="82" t="s">
        <v>99</v>
      </c>
      <c r="M10" s="82" t="s">
        <v>99</v>
      </c>
      <c r="N10" s="98" t="s">
        <v>99</v>
      </c>
      <c r="O10" s="98" t="s">
        <v>99</v>
      </c>
      <c r="P10" s="82" t="s">
        <v>99</v>
      </c>
    </row>
    <row r="11" spans="1:16" s="10" customFormat="1" ht="46.5" hidden="1" customHeight="1" x14ac:dyDescent="0.25">
      <c r="A11" s="67" t="s">
        <v>77</v>
      </c>
      <c r="B11" s="13"/>
      <c r="C11" s="102" t="s">
        <v>99</v>
      </c>
      <c r="D11" s="102" t="s">
        <v>99</v>
      </c>
      <c r="E11" s="102" t="s">
        <v>99</v>
      </c>
      <c r="F11" s="80" t="s">
        <v>3</v>
      </c>
      <c r="G11" s="14"/>
      <c r="H11" s="20"/>
      <c r="I11" s="85">
        <v>0</v>
      </c>
      <c r="J11" s="102" t="s">
        <v>99</v>
      </c>
      <c r="K11" s="102" t="s">
        <v>99</v>
      </c>
      <c r="L11" s="102" t="s">
        <v>99</v>
      </c>
      <c r="M11" s="83" t="s">
        <v>3</v>
      </c>
      <c r="N11" s="14"/>
      <c r="O11" s="102" t="s">
        <v>99</v>
      </c>
      <c r="P11" s="85"/>
    </row>
    <row r="12" spans="1:16" s="10" customFormat="1" ht="69.75" hidden="1" customHeight="1" x14ac:dyDescent="0.25">
      <c r="A12" s="67" t="s">
        <v>78</v>
      </c>
      <c r="B12" s="13"/>
      <c r="C12" s="102"/>
      <c r="D12" s="36"/>
      <c r="E12" s="102"/>
      <c r="F12" s="83" t="s">
        <v>3</v>
      </c>
      <c r="G12" s="14"/>
      <c r="H12" s="101"/>
      <c r="I12" s="85">
        <f>H12*E12</f>
        <v>0</v>
      </c>
      <c r="J12" s="102">
        <v>10</v>
      </c>
      <c r="K12" s="36"/>
      <c r="L12" s="102"/>
      <c r="M12" s="83"/>
      <c r="N12" s="14"/>
      <c r="O12" s="102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21</v>
      </c>
      <c r="C13" s="82" t="s">
        <v>99</v>
      </c>
      <c r="D13" s="82" t="s">
        <v>99</v>
      </c>
      <c r="E13" s="82" t="s">
        <v>99</v>
      </c>
      <c r="F13" s="82" t="s">
        <v>99</v>
      </c>
      <c r="G13" s="82" t="s">
        <v>99</v>
      </c>
      <c r="H13" s="82" t="s">
        <v>99</v>
      </c>
      <c r="I13" s="82" t="s">
        <v>99</v>
      </c>
      <c r="J13" s="82" t="s">
        <v>99</v>
      </c>
      <c r="K13" s="82" t="s">
        <v>99</v>
      </c>
      <c r="L13" s="82" t="s">
        <v>99</v>
      </c>
      <c r="M13" s="82" t="s">
        <v>99</v>
      </c>
      <c r="N13" s="82" t="s">
        <v>99</v>
      </c>
      <c r="O13" s="82" t="s">
        <v>99</v>
      </c>
      <c r="P13" s="82" t="s">
        <v>99</v>
      </c>
    </row>
    <row r="14" spans="1:16" s="10" customFormat="1" ht="72.75" customHeight="1" x14ac:dyDescent="0.25">
      <c r="A14" s="67" t="s">
        <v>79</v>
      </c>
      <c r="B14" s="13" t="s">
        <v>165</v>
      </c>
      <c r="C14" s="76">
        <v>10</v>
      </c>
      <c r="D14" s="36" t="s">
        <v>111</v>
      </c>
      <c r="E14" s="76">
        <v>0.15</v>
      </c>
      <c r="F14" s="83" t="s">
        <v>3</v>
      </c>
      <c r="G14" s="14" t="s">
        <v>169</v>
      </c>
      <c r="H14" s="20">
        <v>26087.97</v>
      </c>
      <c r="I14" s="85">
        <f>H14*E14</f>
        <v>3913.1954999999998</v>
      </c>
      <c r="J14" s="82"/>
      <c r="K14" s="36" t="s">
        <v>111</v>
      </c>
      <c r="L14" s="82"/>
      <c r="M14" s="37"/>
      <c r="N14" s="14"/>
      <c r="O14" s="20"/>
      <c r="P14" s="85">
        <f>O14*L14</f>
        <v>0</v>
      </c>
    </row>
    <row r="15" spans="1:16" s="10" customFormat="1" ht="24.75" customHeight="1" x14ac:dyDescent="0.25">
      <c r="A15" s="67">
        <v>4</v>
      </c>
      <c r="B15" s="13" t="s">
        <v>6</v>
      </c>
      <c r="C15" s="82" t="s">
        <v>99</v>
      </c>
      <c r="D15" s="82" t="s">
        <v>99</v>
      </c>
      <c r="E15" s="82" t="s">
        <v>99</v>
      </c>
      <c r="F15" s="82" t="s">
        <v>99</v>
      </c>
      <c r="G15" s="82" t="s">
        <v>99</v>
      </c>
      <c r="H15" s="82" t="s">
        <v>99</v>
      </c>
      <c r="I15" s="82" t="s">
        <v>99</v>
      </c>
      <c r="J15" s="82" t="s">
        <v>99</v>
      </c>
      <c r="K15" s="82" t="s">
        <v>99</v>
      </c>
      <c r="L15" s="82" t="s">
        <v>99</v>
      </c>
      <c r="M15" s="82" t="s">
        <v>99</v>
      </c>
      <c r="N15" s="82" t="s">
        <v>99</v>
      </c>
      <c r="O15" s="82" t="s">
        <v>99</v>
      </c>
      <c r="P15" s="82" t="s">
        <v>99</v>
      </c>
    </row>
    <row r="16" spans="1:16" s="10" customFormat="1" ht="31.5" x14ac:dyDescent="0.25">
      <c r="A16" s="67" t="s">
        <v>98</v>
      </c>
      <c r="B16" s="13" t="s">
        <v>165</v>
      </c>
      <c r="C16" s="76">
        <v>10</v>
      </c>
      <c r="D16" s="36" t="s">
        <v>168</v>
      </c>
      <c r="E16" s="76">
        <v>1</v>
      </c>
      <c r="F16" s="80" t="s">
        <v>19</v>
      </c>
      <c r="G16" s="14" t="s">
        <v>145</v>
      </c>
      <c r="H16" s="20">
        <v>709.17</v>
      </c>
      <c r="I16" s="85">
        <f>H16*E16</f>
        <v>709.17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167</v>
      </c>
      <c r="C17" s="21" t="s">
        <v>124</v>
      </c>
      <c r="D17" s="21" t="s">
        <v>124</v>
      </c>
      <c r="E17" s="21" t="s">
        <v>124</v>
      </c>
      <c r="F17" s="21" t="s">
        <v>124</v>
      </c>
      <c r="G17" s="21" t="s">
        <v>124</v>
      </c>
      <c r="H17" s="21">
        <v>1.4</v>
      </c>
      <c r="I17" s="86">
        <f>I9+I14+I16</f>
        <v>7853.7574999999997</v>
      </c>
      <c r="J17" s="21" t="s">
        <v>124</v>
      </c>
      <c r="K17" s="21" t="s">
        <v>124</v>
      </c>
      <c r="L17" s="21" t="s">
        <v>124</v>
      </c>
      <c r="M17" s="21" t="s">
        <v>124</v>
      </c>
      <c r="N17" s="21" t="s">
        <v>124</v>
      </c>
      <c r="O17" s="21" t="s">
        <v>124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50"/>
      <c r="B19" s="150"/>
      <c r="C19" s="150"/>
      <c r="D19" s="150"/>
      <c r="E19" s="150"/>
      <c r="F19" s="150"/>
      <c r="G19" s="150"/>
      <c r="H19" s="78"/>
      <c r="I19" s="35"/>
    </row>
    <row r="20" spans="1:16" s="53" customFormat="1" ht="41.25" customHeight="1" x14ac:dyDescent="0.25">
      <c r="A20" s="150"/>
      <c r="B20" s="150"/>
      <c r="C20" s="150"/>
      <c r="D20" s="150"/>
      <c r="E20" s="150"/>
      <c r="F20" s="150"/>
      <c r="G20" s="150"/>
      <c r="H20" s="78"/>
      <c r="I20" s="35"/>
    </row>
    <row r="21" spans="1:16" s="53" customFormat="1" ht="38.25" customHeight="1" x14ac:dyDescent="0.25">
      <c r="A21" s="150"/>
      <c r="B21" s="150"/>
      <c r="C21" s="150"/>
      <c r="D21" s="150"/>
      <c r="E21" s="150"/>
      <c r="F21" s="150"/>
      <c r="G21" s="150"/>
      <c r="H21" s="81"/>
      <c r="I21" s="35"/>
    </row>
    <row r="22" spans="1:16" s="53" customFormat="1" ht="18.75" customHeight="1" x14ac:dyDescent="0.25">
      <c r="A22" s="151"/>
      <c r="B22" s="151"/>
      <c r="C22" s="151"/>
      <c r="D22" s="151"/>
      <c r="E22" s="151"/>
      <c r="F22" s="151"/>
      <c r="G22" s="151"/>
      <c r="H22" s="78"/>
      <c r="I22" s="35"/>
    </row>
    <row r="23" spans="1:16" s="53" customFormat="1" ht="217.5" customHeight="1" x14ac:dyDescent="0.25">
      <c r="A23" s="146"/>
      <c r="B23" s="149"/>
      <c r="C23" s="149"/>
      <c r="D23" s="149"/>
      <c r="E23" s="149"/>
      <c r="F23" s="149"/>
      <c r="G23" s="149"/>
      <c r="H23" s="78"/>
      <c r="I23" s="35"/>
    </row>
    <row r="24" spans="1:16" ht="53.25" customHeight="1" x14ac:dyDescent="0.25">
      <c r="A24" s="146"/>
      <c r="B24" s="147"/>
      <c r="C24" s="147"/>
      <c r="D24" s="147"/>
      <c r="E24" s="147"/>
      <c r="F24" s="147"/>
      <c r="G24" s="147"/>
    </row>
    <row r="25" spans="1:16" x14ac:dyDescent="0.25">
      <c r="A25" s="148"/>
      <c r="B25" s="148"/>
      <c r="C25" s="148"/>
      <c r="D25" s="148"/>
      <c r="E25" s="148"/>
      <c r="F25" s="148"/>
      <c r="G25" s="148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4:G24"/>
    <mergeCell ref="A25:G25"/>
    <mergeCell ref="N5:P5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4"/>
  <sheetViews>
    <sheetView zoomScaleSheetLayoutView="70" workbookViewId="0">
      <selection activeCell="C14" sqref="C14:D1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8.5" style="3" customWidth="1"/>
    <col min="10" max="10" width="14" style="4" hidden="1" customWidth="1"/>
    <col min="11" max="11" width="13.625" style="4" hidden="1" customWidth="1"/>
    <col min="12" max="12" width="13.5" style="4" hidden="1" customWidth="1"/>
    <col min="13" max="13" width="10.875" style="4" hidden="1" customWidth="1"/>
    <col min="14" max="14" width="13.875" style="4" hidden="1" customWidth="1"/>
    <col min="15" max="15" width="16.75" style="4" customWidth="1"/>
    <col min="16" max="16" width="15.125" style="4" customWidth="1"/>
    <col min="17" max="17" width="12.5" style="4" bestFit="1" customWidth="1"/>
    <col min="18" max="16384" width="9" style="4"/>
  </cols>
  <sheetData>
    <row r="1" spans="1:19" ht="15.75" customHeight="1" x14ac:dyDescent="0.25">
      <c r="D1" s="5"/>
      <c r="J1" s="32"/>
      <c r="K1" s="32"/>
    </row>
    <row r="2" spans="1:19" ht="42" customHeight="1" x14ac:dyDescent="0.25">
      <c r="A2" s="189" t="s">
        <v>56</v>
      </c>
      <c r="B2" s="189"/>
      <c r="C2" s="189"/>
      <c r="D2" s="189"/>
      <c r="E2" s="189"/>
      <c r="F2" s="189"/>
      <c r="G2" s="189"/>
      <c r="J2" s="32"/>
      <c r="K2" s="32"/>
    </row>
    <row r="3" spans="1:19" ht="36" customHeight="1" x14ac:dyDescent="0.25">
      <c r="A3" s="87" t="s">
        <v>0</v>
      </c>
      <c r="B3" s="88" t="s">
        <v>55</v>
      </c>
      <c r="C3" s="190" t="s">
        <v>39</v>
      </c>
      <c r="D3" s="190"/>
      <c r="E3" s="191" t="s">
        <v>40</v>
      </c>
      <c r="F3" s="191"/>
      <c r="G3" s="191"/>
      <c r="I3" s="54"/>
      <c r="J3" s="54"/>
      <c r="K3" s="57"/>
      <c r="L3" s="23"/>
      <c r="M3" s="26"/>
      <c r="N3" s="23"/>
      <c r="O3" s="32"/>
      <c r="P3" s="23"/>
      <c r="Q3" s="53"/>
    </row>
    <row r="4" spans="1:19" ht="15" customHeight="1" x14ac:dyDescent="0.25">
      <c r="A4" s="94">
        <v>1</v>
      </c>
      <c r="B4" s="95">
        <v>2</v>
      </c>
      <c r="C4" s="192">
        <v>3</v>
      </c>
      <c r="D4" s="193"/>
      <c r="E4" s="194">
        <v>4</v>
      </c>
      <c r="F4" s="195"/>
      <c r="G4" s="196"/>
      <c r="I4" s="59"/>
      <c r="J4" s="35"/>
      <c r="K4" s="59"/>
      <c r="L4" s="35"/>
      <c r="M4" s="59"/>
      <c r="N4" s="35"/>
      <c r="O4" s="59"/>
      <c r="P4" s="35"/>
      <c r="Q4" s="59"/>
    </row>
    <row r="5" spans="1:19" ht="90.75" customHeight="1" x14ac:dyDescent="0.25">
      <c r="A5" s="84">
        <v>1</v>
      </c>
      <c r="B5" s="89" t="s">
        <v>57</v>
      </c>
      <c r="C5" s="197">
        <f>т5!I17</f>
        <v>7853.7574999999997</v>
      </c>
      <c r="D5" s="197"/>
      <c r="E5" s="197">
        <f>т5!P17</f>
        <v>0</v>
      </c>
      <c r="F5" s="197"/>
      <c r="G5" s="197"/>
      <c r="I5" s="59"/>
      <c r="J5" s="35"/>
      <c r="K5" s="32"/>
      <c r="L5" s="32"/>
      <c r="M5" s="53"/>
      <c r="N5" s="53"/>
      <c r="O5" s="53"/>
      <c r="P5" s="53"/>
      <c r="Q5" s="53"/>
    </row>
    <row r="6" spans="1:19" ht="29.25" customHeight="1" x14ac:dyDescent="0.25">
      <c r="A6" s="84">
        <v>2</v>
      </c>
      <c r="B6" s="88" t="s">
        <v>132</v>
      </c>
      <c r="C6" s="198">
        <f>C5*0.2</f>
        <v>1570.7515000000001</v>
      </c>
      <c r="D6" s="198"/>
      <c r="E6" s="198">
        <f>E5*0.2</f>
        <v>0</v>
      </c>
      <c r="F6" s="198"/>
      <c r="G6" s="198"/>
      <c r="I6" s="59"/>
      <c r="J6" s="35"/>
      <c r="K6" s="32"/>
      <c r="L6" s="32"/>
      <c r="M6" s="53"/>
      <c r="N6" s="53"/>
      <c r="O6" s="53"/>
      <c r="P6" s="53"/>
      <c r="Q6" s="53"/>
    </row>
    <row r="7" spans="1:19" ht="112.5" customHeight="1" x14ac:dyDescent="0.25">
      <c r="A7" s="84">
        <v>3</v>
      </c>
      <c r="B7" s="88" t="s">
        <v>125</v>
      </c>
      <c r="C7" s="198">
        <f>C5+C6</f>
        <v>9424.509</v>
      </c>
      <c r="D7" s="198"/>
      <c r="E7" s="198">
        <f>E6+E5</f>
        <v>0</v>
      </c>
      <c r="F7" s="198"/>
      <c r="G7" s="198"/>
      <c r="I7" s="59"/>
      <c r="J7" s="35"/>
      <c r="K7" s="32"/>
      <c r="L7" s="32"/>
      <c r="M7" s="53"/>
      <c r="N7" s="53"/>
      <c r="O7" s="53"/>
      <c r="P7" s="53"/>
      <c r="Q7" s="53"/>
    </row>
    <row r="8" spans="1:19" ht="53.25" customHeight="1" x14ac:dyDescent="0.25">
      <c r="A8" s="90" t="s">
        <v>117</v>
      </c>
      <c r="B8" s="91" t="s">
        <v>59</v>
      </c>
      <c r="C8" s="186">
        <f>C10*Q11*Q14</f>
        <v>11452.129798004413</v>
      </c>
      <c r="D8" s="187"/>
      <c r="E8" s="186" t="e">
        <f>E9+(E10*(((E12/E11)*((100+J11)/200))+((E13/E11)*((100+K11)/200))+((E14/E11)*((100+L11)/200))+((E15/E11)*((100+M11)/200))+((E16/E11)*((100+N11)/200))))</f>
        <v>#DIV/0!</v>
      </c>
      <c r="F8" s="188"/>
      <c r="G8" s="187"/>
      <c r="H8" s="72"/>
      <c r="I8" s="73"/>
      <c r="J8" s="35"/>
      <c r="K8" s="32"/>
      <c r="L8" s="32"/>
      <c r="M8" s="53"/>
      <c r="N8" s="53"/>
      <c r="O8" s="53"/>
      <c r="P8" s="53"/>
      <c r="Q8" s="53"/>
    </row>
    <row r="9" spans="1:19" ht="69" customHeight="1" x14ac:dyDescent="0.25">
      <c r="A9" s="90" t="s">
        <v>118</v>
      </c>
      <c r="B9" s="92" t="s">
        <v>128</v>
      </c>
      <c r="C9" s="179">
        <v>0</v>
      </c>
      <c r="D9" s="180"/>
      <c r="E9" s="181">
        <v>0</v>
      </c>
      <c r="F9" s="182"/>
      <c r="G9" s="183"/>
      <c r="H9" s="4"/>
      <c r="I9" s="4"/>
      <c r="J9" s="32"/>
      <c r="K9" s="32" t="s">
        <v>52</v>
      </c>
    </row>
    <row r="10" spans="1:19" ht="53.25" customHeight="1" x14ac:dyDescent="0.25">
      <c r="A10" s="90" t="s">
        <v>119</v>
      </c>
      <c r="B10" s="92" t="s">
        <v>126</v>
      </c>
      <c r="C10" s="179">
        <f>C7-C9</f>
        <v>9424.509</v>
      </c>
      <c r="D10" s="180"/>
      <c r="E10" s="181">
        <f>E7-E9</f>
        <v>0</v>
      </c>
      <c r="F10" s="182"/>
      <c r="G10" s="183"/>
      <c r="H10" s="4"/>
      <c r="I10" s="96"/>
      <c r="J10" s="97" t="s">
        <v>146</v>
      </c>
      <c r="K10" s="97" t="s">
        <v>147</v>
      </c>
      <c r="L10" s="97" t="s">
        <v>148</v>
      </c>
      <c r="M10" s="97" t="s">
        <v>149</v>
      </c>
      <c r="N10" s="97" t="s">
        <v>150</v>
      </c>
      <c r="O10" s="97" t="s">
        <v>151</v>
      </c>
      <c r="P10" s="97" t="s">
        <v>152</v>
      </c>
      <c r="Q10" s="97" t="s">
        <v>153</v>
      </c>
      <c r="R10" s="97" t="s">
        <v>154</v>
      </c>
      <c r="S10" s="97" t="s">
        <v>160</v>
      </c>
    </row>
    <row r="11" spans="1:19" ht="84" customHeight="1" x14ac:dyDescent="0.25">
      <c r="A11" s="90" t="s">
        <v>116</v>
      </c>
      <c r="B11" s="92" t="s">
        <v>58</v>
      </c>
      <c r="C11" s="179">
        <f>C12+C13+C14+C15+C16+C17</f>
        <v>9424.509</v>
      </c>
      <c r="D11" s="180"/>
      <c r="E11" s="181">
        <f>E12+E13+E14+E15</f>
        <v>0</v>
      </c>
      <c r="F11" s="182"/>
      <c r="G11" s="183"/>
      <c r="H11" s="4"/>
      <c r="I11" s="110" t="s">
        <v>155</v>
      </c>
      <c r="J11" s="113">
        <v>1.06826</v>
      </c>
      <c r="K11" s="113">
        <v>1.05562</v>
      </c>
      <c r="L11" s="114">
        <v>1.0490000000000002</v>
      </c>
      <c r="M11" s="114">
        <v>1.139</v>
      </c>
      <c r="N11" s="114">
        <v>1.07</v>
      </c>
      <c r="O11" s="114">
        <v>1.0529999999999999</v>
      </c>
      <c r="P11" s="114">
        <v>1.048</v>
      </c>
      <c r="Q11" s="114">
        <f>Q12/100</f>
        <v>1.046</v>
      </c>
      <c r="R11" s="114">
        <f>R12/100</f>
        <v>1.046</v>
      </c>
      <c r="S11" s="114">
        <f>S12/100</f>
        <v>1.046</v>
      </c>
    </row>
    <row r="12" spans="1:19" ht="38.25" customHeight="1" x14ac:dyDescent="0.25">
      <c r="A12" s="90" t="s">
        <v>53</v>
      </c>
      <c r="B12" s="93" t="s">
        <v>138</v>
      </c>
      <c r="C12" s="179">
        <v>0</v>
      </c>
      <c r="D12" s="180"/>
      <c r="E12" s="181">
        <v>0</v>
      </c>
      <c r="F12" s="182"/>
      <c r="G12" s="183"/>
      <c r="H12" s="4"/>
      <c r="I12" s="112" t="s">
        <v>156</v>
      </c>
      <c r="J12" s="108">
        <v>106.82599999999999</v>
      </c>
      <c r="K12" s="108">
        <v>105.562</v>
      </c>
      <c r="L12" s="109">
        <v>104.9</v>
      </c>
      <c r="M12" s="109">
        <v>113.9</v>
      </c>
      <c r="N12" s="109">
        <v>107</v>
      </c>
      <c r="O12" s="109">
        <v>105.3</v>
      </c>
      <c r="P12" s="109">
        <v>104.8</v>
      </c>
      <c r="Q12" s="109">
        <v>104.6</v>
      </c>
      <c r="R12" s="109">
        <v>104.6</v>
      </c>
      <c r="S12" s="109">
        <v>104.6</v>
      </c>
    </row>
    <row r="13" spans="1:19" ht="18" x14ac:dyDescent="0.25">
      <c r="A13" s="90" t="s">
        <v>54</v>
      </c>
      <c r="B13" s="93" t="s">
        <v>139</v>
      </c>
      <c r="C13" s="179">
        <v>0</v>
      </c>
      <c r="D13" s="180"/>
      <c r="E13" s="181">
        <v>0</v>
      </c>
      <c r="F13" s="182"/>
      <c r="G13" s="183"/>
      <c r="H13" s="4"/>
      <c r="I13" s="13" t="s">
        <v>157</v>
      </c>
      <c r="J13" s="115">
        <v>1.0449999999999999</v>
      </c>
      <c r="K13" s="115">
        <v>1.0249999999999999</v>
      </c>
      <c r="L13" s="115">
        <v>1.0369999999999999</v>
      </c>
      <c r="M13" s="115">
        <v>1.1137999999999999</v>
      </c>
      <c r="N13" s="115">
        <v>1.0580000000000001</v>
      </c>
      <c r="O13" s="115">
        <v>1.0720000000000001</v>
      </c>
      <c r="P13" s="115">
        <v>1.042</v>
      </c>
      <c r="Q13" s="115">
        <v>1.04</v>
      </c>
      <c r="R13" s="115">
        <v>1.04</v>
      </c>
      <c r="S13" s="115">
        <v>1.04</v>
      </c>
    </row>
    <row r="14" spans="1:19" ht="31.5" x14ac:dyDescent="0.25">
      <c r="A14" s="90" t="s">
        <v>60</v>
      </c>
      <c r="B14" s="93" t="s">
        <v>140</v>
      </c>
      <c r="C14" s="179">
        <f>C10</f>
        <v>9424.509</v>
      </c>
      <c r="D14" s="180"/>
      <c r="E14" s="181">
        <v>0</v>
      </c>
      <c r="F14" s="182"/>
      <c r="G14" s="183"/>
      <c r="H14" s="4"/>
      <c r="I14" s="112" t="s">
        <v>158</v>
      </c>
      <c r="J14" s="114"/>
      <c r="K14" s="114"/>
      <c r="L14" s="114">
        <v>1.1107566249999998</v>
      </c>
      <c r="M14" s="114">
        <v>1.2371607289249997</v>
      </c>
      <c r="N14" s="116">
        <v>1.3089160512026499</v>
      </c>
      <c r="O14" s="116">
        <f>O13</f>
        <v>1.0720000000000001</v>
      </c>
      <c r="P14" s="116">
        <f>O13*P13</f>
        <v>1.117024</v>
      </c>
      <c r="Q14" s="116">
        <f>O13*P13*Q13</f>
        <v>1.16170496</v>
      </c>
      <c r="R14" s="116">
        <f>O13*P13*Q13*R13</f>
        <v>1.2081731583999999</v>
      </c>
      <c r="S14" s="116">
        <f>O13*P13*Q13*R13*S13</f>
        <v>1.2565000847359999</v>
      </c>
    </row>
    <row r="15" spans="1:19" ht="18" x14ac:dyDescent="0.25">
      <c r="A15" s="90" t="s">
        <v>127</v>
      </c>
      <c r="B15" s="93" t="s">
        <v>141</v>
      </c>
      <c r="C15" s="179">
        <v>0</v>
      </c>
      <c r="D15" s="180"/>
      <c r="E15" s="181">
        <f>E10</f>
        <v>0</v>
      </c>
      <c r="F15" s="182"/>
      <c r="G15" s="183"/>
      <c r="H15" s="4"/>
      <c r="I15" s="4" t="s">
        <v>159</v>
      </c>
    </row>
    <row r="16" spans="1:19" ht="18" x14ac:dyDescent="0.25">
      <c r="A16" s="90" t="s">
        <v>129</v>
      </c>
      <c r="B16" s="93" t="s">
        <v>142</v>
      </c>
      <c r="C16" s="179">
        <v>0</v>
      </c>
      <c r="D16" s="180"/>
      <c r="E16" s="181">
        <v>0</v>
      </c>
      <c r="F16" s="182"/>
      <c r="G16" s="183"/>
      <c r="H16" s="4"/>
      <c r="I16" s="4"/>
    </row>
    <row r="17" spans="1:9" ht="18" x14ac:dyDescent="0.25">
      <c r="A17" s="90">
        <v>7.6</v>
      </c>
      <c r="B17" s="93" t="s">
        <v>143</v>
      </c>
      <c r="C17" s="179">
        <v>0</v>
      </c>
      <c r="D17" s="180"/>
      <c r="E17" s="181">
        <v>0</v>
      </c>
      <c r="F17" s="182"/>
      <c r="G17" s="183"/>
      <c r="H17" s="23"/>
      <c r="I17" s="27"/>
    </row>
    <row r="18" spans="1:9" x14ac:dyDescent="0.25">
      <c r="A18" s="71"/>
      <c r="B18" s="56"/>
      <c r="C18" s="184"/>
      <c r="D18" s="184"/>
      <c r="E18" s="185"/>
      <c r="F18" s="185"/>
      <c r="G18" s="185"/>
    </row>
    <row r="19" spans="1:9" ht="18" x14ac:dyDescent="0.25">
      <c r="A19" s="177" t="s">
        <v>107</v>
      </c>
      <c r="B19" s="177"/>
      <c r="C19" s="177"/>
      <c r="D19" s="177"/>
      <c r="E19" s="177"/>
      <c r="F19" s="177"/>
      <c r="G19" s="177"/>
    </row>
    <row r="20" spans="1:9" ht="36" customHeight="1" x14ac:dyDescent="0.25">
      <c r="A20" s="178" t="s">
        <v>104</v>
      </c>
      <c r="B20" s="178"/>
      <c r="C20" s="178"/>
      <c r="D20" s="178"/>
      <c r="E20" s="178"/>
      <c r="F20" s="178"/>
      <c r="G20" s="178"/>
    </row>
    <row r="21" spans="1:9" ht="31.5" customHeight="1" x14ac:dyDescent="0.25">
      <c r="A21" s="178" t="s">
        <v>105</v>
      </c>
      <c r="B21" s="178"/>
      <c r="C21" s="178"/>
      <c r="D21" s="178"/>
      <c r="E21" s="178"/>
      <c r="F21" s="178"/>
      <c r="G21" s="178"/>
      <c r="H21" s="55" t="s">
        <v>52</v>
      </c>
    </row>
    <row r="22" spans="1:9" s="53" customFormat="1" ht="69.75" customHeight="1" x14ac:dyDescent="0.25">
      <c r="A22" s="178" t="s">
        <v>106</v>
      </c>
      <c r="B22" s="178"/>
      <c r="C22" s="178"/>
      <c r="D22" s="178"/>
      <c r="E22" s="178"/>
      <c r="F22" s="178"/>
      <c r="G22" s="178"/>
      <c r="H22" s="59"/>
      <c r="I22" s="35"/>
    </row>
    <row r="23" spans="1:9" s="53" customFormat="1" ht="18.75" customHeight="1" x14ac:dyDescent="0.25">
      <c r="A23" s="150"/>
      <c r="B23" s="150"/>
      <c r="C23" s="150"/>
      <c r="D23" s="150"/>
      <c r="E23" s="150"/>
      <c r="F23" s="150"/>
      <c r="G23" s="150"/>
      <c r="H23" s="59"/>
      <c r="I23" s="35"/>
    </row>
    <row r="24" spans="1:9" s="53" customFormat="1" ht="41.25" customHeight="1" x14ac:dyDescent="0.25">
      <c r="A24" s="150"/>
      <c r="B24" s="150"/>
      <c r="C24" s="150"/>
      <c r="D24" s="150"/>
      <c r="E24" s="150"/>
      <c r="F24" s="150"/>
      <c r="G24" s="150"/>
      <c r="H24" s="59"/>
      <c r="I24" s="35"/>
    </row>
    <row r="25" spans="1:9" s="53" customFormat="1" ht="38.25" customHeight="1" x14ac:dyDescent="0.25">
      <c r="A25" s="150"/>
      <c r="B25" s="150"/>
      <c r="C25" s="150"/>
      <c r="D25" s="150"/>
      <c r="E25" s="150"/>
      <c r="F25" s="150"/>
      <c r="G25" s="150"/>
      <c r="H25"/>
      <c r="I25" s="35"/>
    </row>
    <row r="26" spans="1:9" s="53" customFormat="1" ht="18.75" customHeight="1" x14ac:dyDescent="0.25">
      <c r="A26" s="151"/>
      <c r="B26" s="151"/>
      <c r="C26" s="151"/>
      <c r="D26" s="151"/>
      <c r="E26" s="151"/>
      <c r="F26" s="151"/>
      <c r="G26" s="151"/>
      <c r="H26" s="59"/>
      <c r="I26" s="35"/>
    </row>
    <row r="27" spans="1:9" s="53" customFormat="1" ht="217.5" customHeight="1" x14ac:dyDescent="0.25">
      <c r="A27" s="146"/>
      <c r="B27" s="149"/>
      <c r="C27" s="149"/>
      <c r="D27" s="149"/>
      <c r="E27" s="149"/>
      <c r="F27" s="149"/>
      <c r="G27" s="149"/>
      <c r="H27" s="59"/>
      <c r="I27" s="35"/>
    </row>
    <row r="28" spans="1:9" ht="53.25" customHeight="1" x14ac:dyDescent="0.25">
      <c r="A28" s="146"/>
      <c r="B28" s="147"/>
      <c r="C28" s="147"/>
      <c r="D28" s="147"/>
      <c r="E28" s="147"/>
      <c r="F28" s="147"/>
      <c r="G28" s="147"/>
    </row>
    <row r="29" spans="1:9" x14ac:dyDescent="0.25">
      <c r="A29" s="148"/>
      <c r="B29" s="148"/>
      <c r="C29" s="148"/>
      <c r="D29" s="148"/>
      <c r="E29" s="148"/>
      <c r="F29" s="148"/>
      <c r="G29" s="148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 Windows</cp:lastModifiedBy>
  <cp:lastPrinted>2016-12-08T12:46:09Z</cp:lastPrinted>
  <dcterms:created xsi:type="dcterms:W3CDTF">2009-07-27T10:10:26Z</dcterms:created>
  <dcterms:modified xsi:type="dcterms:W3CDTF">2025-09-15T05:27:07Z</dcterms:modified>
</cp:coreProperties>
</file>